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harts/chart9.xml" ContentType="application/vnd.openxmlformats-officedocument.drawingml.chart+xml"/>
  <Override PartName="/xl/charts/chart10.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tables/table2.xml" ContentType="application/vnd.openxmlformats-officedocument.spreadsheetml.table+xml"/>
  <Override PartName="/xl/charts/chart11.xml" ContentType="application/vnd.openxmlformats-officedocument.drawingml.chart+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19410" windowHeight="10410" tabRatio="947" activeTab="30"/>
  </bookViews>
  <sheets>
    <sheet name="Cover" sheetId="95" r:id="rId1"/>
    <sheet name="تقديم " sheetId="64" r:id="rId2"/>
    <sheet name="نبذة " sheetId="65" r:id="rId3"/>
    <sheet name="محتويات الجداول" sheetId="58" r:id="rId4"/>
    <sheet name="محتويات الرسوم" sheetId="92" r:id="rId5"/>
    <sheet name="السكان" sheetId="66" r:id="rId6"/>
    <sheet name="1" sheetId="26" r:id="rId7"/>
    <sheet name="2" sheetId="24" r:id="rId8"/>
    <sheet name="3" sheetId="32" r:id="rId9"/>
    <sheet name="الزواج والطلاق" sheetId="67" r:id="rId10"/>
    <sheet name="4" sheetId="93" r:id="rId11"/>
    <sheet name="5" sheetId="43" r:id="rId12"/>
    <sheet name="6" sheetId="78" r:id="rId13"/>
    <sheet name="7 " sheetId="98" r:id="rId14"/>
    <sheet name="8" sheetId="13" r:id="rId15"/>
    <sheet name="9" sheetId="35" r:id="rId16"/>
    <sheet name="10" sheetId="36" r:id="rId17"/>
    <sheet name="11 " sheetId="99" r:id="rId18"/>
    <sheet name="12" sheetId="80" r:id="rId19"/>
    <sheet name="13" sheetId="38" r:id="rId20"/>
    <sheet name="14" sheetId="76" r:id="rId21"/>
    <sheet name="15" sheetId="2" r:id="rId22"/>
    <sheet name="16" sheetId="5" r:id="rId23"/>
    <sheet name="17" sheetId="54" r:id="rId24"/>
    <sheet name="18" sheetId="83" r:id="rId25"/>
    <sheet name="19" sheetId="55" r:id="rId26"/>
    <sheet name="المواليد والوفيات" sheetId="68" r:id="rId27"/>
    <sheet name="20" sheetId="85" r:id="rId28"/>
    <sheet name="21" sheetId="86" r:id="rId29"/>
    <sheet name="22" sheetId="87" r:id="rId30"/>
    <sheet name="23" sheetId="88" r:id="rId31"/>
    <sheet name="24" sheetId="89" r:id="rId32"/>
    <sheet name="25" sheetId="90" r:id="rId33"/>
    <sheet name="26" sheetId="91" r:id="rId34"/>
    <sheet name="Cover Back" sheetId="101" r:id="rId35"/>
  </sheets>
  <externalReferences>
    <externalReference r:id="rId36"/>
  </externalReferences>
  <definedNames>
    <definedName name="Default__XLS_TAB_24" localSheetId="16" hidden="1">'10'!#REF!</definedName>
    <definedName name="Default__XLS_TAB_24" localSheetId="17" hidden="1">'11 '!#REF!</definedName>
    <definedName name="Default__XLS_TAB_24" localSheetId="27" hidden="1">'20'!#REF!</definedName>
    <definedName name="Default__XLS_TAB_24" localSheetId="30" hidden="1">'23'!#REF!</definedName>
    <definedName name="Default__XLS_TAB_24" localSheetId="31" hidden="1">'24'!#REF!</definedName>
    <definedName name="Default__XLS_TAB_24" localSheetId="32" hidden="1">'25'!#REF!</definedName>
    <definedName name="Default__XLS_TAB_24" localSheetId="33" hidden="1">'26'!#REF!</definedName>
    <definedName name="Default__XLS_TAB_24" localSheetId="10" hidden="1">'4'!#REF!</definedName>
    <definedName name="Default__XLS_TAB_24" localSheetId="11" hidden="1">'5'!#REF!</definedName>
    <definedName name="Default__XLS_TAB_24" localSheetId="13" hidden="1">'7 '!#REF!</definedName>
    <definedName name="Default__XLS_TAB_26_2" localSheetId="21" hidden="1">'15'!$F$10:$F$17</definedName>
    <definedName name="Default__XLS_TAB_27_1" localSheetId="23" hidden="1">'17'!$J$12:$J$22</definedName>
    <definedName name="Default__XLS_TAB_27_1" localSheetId="24" hidden="1">'18'!$D$11:$D$21</definedName>
    <definedName name="Default__XLS_TAB_6" localSheetId="27" hidden="1">'20'!$A$10:$N$16</definedName>
    <definedName name="Default__XLS_TAB_6" localSheetId="30" hidden="1">'23'!$A$11:$K$20</definedName>
    <definedName name="Default__XLS_TAB_6" localSheetId="31" hidden="1">'24'!$A$10:$K$16</definedName>
    <definedName name="Default__XLS_TAB_6" localSheetId="32" hidden="1">'25'!$A$10:$K$16</definedName>
    <definedName name="Default__XLS_TAB_6" localSheetId="33" hidden="1">'26'!$A$11:$K$19</definedName>
    <definedName name="Default__XLS_TAB_6" localSheetId="10" hidden="1">'4'!$A$10:$K$19</definedName>
    <definedName name="Default__XLS_TAB_6" localSheetId="11" hidden="1">'5'!$A$10:$K$19</definedName>
    <definedName name="_xlnm.Print_Area" localSheetId="6">'1'!$A$1:$K$39</definedName>
    <definedName name="_xlnm.Print_Area" localSheetId="16">'10'!$A$1:$H$16</definedName>
    <definedName name="_xlnm.Print_Area" localSheetId="17">'11 '!$A$1:$G$48</definedName>
    <definedName name="_xlnm.Print_Area" localSheetId="18">'12'!$A$1:$L$21</definedName>
    <definedName name="_xlnm.Print_Area" localSheetId="19">'13'!$A$1:$N$22</definedName>
    <definedName name="_xlnm.Print_Area" localSheetId="20">'14'!$A$1:$N$20</definedName>
    <definedName name="_xlnm.Print_Area" localSheetId="21">'15'!$A$1:$G$48</definedName>
    <definedName name="_xlnm.Print_Area" localSheetId="22">'16'!$A$1:$L$48</definedName>
    <definedName name="_xlnm.Print_Area" localSheetId="23">'17'!$A$1:$N$54</definedName>
    <definedName name="_xlnm.Print_Area" localSheetId="24">'18'!$A$1:$N$22</definedName>
    <definedName name="_xlnm.Print_Area" localSheetId="25">'19'!$A$1:$N$54</definedName>
    <definedName name="_xlnm.Print_Area" localSheetId="7">'2'!$A$1:$J$44</definedName>
    <definedName name="_xlnm.Print_Area" localSheetId="27">'20'!$A$1:$N$45</definedName>
    <definedName name="_xlnm.Print_Area" localSheetId="28">'21'!$A$1:$K$52</definedName>
    <definedName name="_xlnm.Print_Area" localSheetId="29">'22'!$A$1:$K$49</definedName>
    <definedName name="_xlnm.Print_Area" localSheetId="30">'23'!$A$1:$K$51</definedName>
    <definedName name="_xlnm.Print_Area" localSheetId="31">'24'!$A$1:$K$16</definedName>
    <definedName name="_xlnm.Print_Area" localSheetId="32">'25'!$A$1:$K$16</definedName>
    <definedName name="_xlnm.Print_Area" localSheetId="33">'26'!$A$1:$K$20</definedName>
    <definedName name="_xlnm.Print_Area" localSheetId="8">'3'!$A$1:$J$44</definedName>
    <definedName name="_xlnm.Print_Area" localSheetId="10">'4'!$A$1:$K$19</definedName>
    <definedName name="_xlnm.Print_Area" localSheetId="11">'5'!$A$1:$K$19</definedName>
    <definedName name="_xlnm.Print_Area" localSheetId="12">'6'!$A$1:$L$21</definedName>
    <definedName name="_xlnm.Print_Area" localSheetId="13">'7 '!$A$1:$H$16</definedName>
    <definedName name="_xlnm.Print_Area" localSheetId="14">'8'!$A$1:$I$49</definedName>
    <definedName name="_xlnm.Print_Area" localSheetId="15">'9'!$A$1:$K$42</definedName>
    <definedName name="_xlnm.Print_Area" localSheetId="0">Cover!$A$1:$O$25</definedName>
    <definedName name="_xlnm.Print_Area" localSheetId="34">'Cover Back'!$A$1:$P$25</definedName>
    <definedName name="_xlnm.Print_Area" localSheetId="9">'الزواج والطلاق'!$A$1:$K$16</definedName>
    <definedName name="_xlnm.Print_Area" localSheetId="5">السكان!$A$1:$K$18</definedName>
    <definedName name="_xlnm.Print_Area" localSheetId="26">'المواليد والوفيات'!$A$1:$K$17</definedName>
    <definedName name="_xlnm.Print_Area" localSheetId="1">'تقديم '!$A$1:$K$13</definedName>
    <definedName name="_xlnm.Print_Area" localSheetId="3">'محتويات الجداول'!$A$1:$D$32</definedName>
    <definedName name="_xlnm.Print_Area" localSheetId="4">'محتويات الرسوم'!$A$1:$D$20</definedName>
    <definedName name="_xlnm.Print_Area" localSheetId="2">'نبذة '!$A$1:$K$10</definedName>
    <definedName name="_xlnm.Print_Titles" localSheetId="6">'1'!$1:$1</definedName>
    <definedName name="_xlnm.Print_Titles" localSheetId="17">'11 '!$1:$1</definedName>
    <definedName name="_xlnm.Print_Titles" localSheetId="19">'13'!$1:$2</definedName>
    <definedName name="_xlnm.Print_Titles" localSheetId="20">'14'!$1:$1</definedName>
    <definedName name="_xlnm.Print_Titles" localSheetId="21">'15'!$1:$1</definedName>
    <definedName name="_xlnm.Print_Titles" localSheetId="22">'16'!$1:$1</definedName>
    <definedName name="_xlnm.Print_Titles" localSheetId="23">'17'!$1:$1</definedName>
    <definedName name="_xlnm.Print_Titles" localSheetId="25">'19'!$1:$1</definedName>
    <definedName name="_xlnm.Print_Titles" localSheetId="7">'2'!$1:$1</definedName>
    <definedName name="_xlnm.Print_Titles" localSheetId="27">'20'!$1:$1</definedName>
    <definedName name="_xlnm.Print_Titles" localSheetId="28">'21'!$1:$1</definedName>
    <definedName name="_xlnm.Print_Titles" localSheetId="29">'22'!$1:$1</definedName>
    <definedName name="_xlnm.Print_Titles" localSheetId="30">'23'!$1:$1</definedName>
    <definedName name="_xlnm.Print_Titles" localSheetId="8">'3'!$1:$1</definedName>
    <definedName name="_xlnm.Print_Titles" localSheetId="14">'8'!$1:$1</definedName>
    <definedName name="_xlnm.Print_Titles" localSheetId="15">'9'!$1:$1</definedName>
    <definedName name="_xlnm.Print_Titles" localSheetId="3">'محتويات الجداول'!$1:$3</definedName>
    <definedName name="_xlnm.Print_Titles" localSheetId="4">'محتويات الرسوم'!$1:$3</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90" l="1"/>
  <c r="H20" i="91"/>
  <c r="D23" i="55" l="1"/>
  <c r="J12" i="54"/>
  <c r="G21" i="78" l="1"/>
  <c r="F21" i="78"/>
  <c r="E21" i="78"/>
  <c r="J13" i="86" l="1"/>
  <c r="H12" i="13"/>
  <c r="J13" i="54" l="1"/>
  <c r="J14" i="54"/>
  <c r="J15" i="54"/>
  <c r="J16" i="54"/>
  <c r="J17" i="54"/>
  <c r="J18" i="54"/>
  <c r="J19" i="54"/>
  <c r="J20" i="54"/>
  <c r="J21" i="54"/>
  <c r="J22" i="54"/>
  <c r="F10" i="2"/>
  <c r="F11" i="2"/>
  <c r="F12" i="2"/>
  <c r="F13" i="2"/>
  <c r="F14" i="2"/>
  <c r="F15" i="2"/>
  <c r="F16" i="2"/>
  <c r="F17" i="2"/>
  <c r="J16" i="85" l="1"/>
  <c r="J12" i="55"/>
  <c r="D11" i="83" s="1"/>
  <c r="J13" i="55"/>
  <c r="D12" i="83" s="1"/>
  <c r="K13" i="55"/>
  <c r="H12" i="83" s="1"/>
  <c r="J14" i="55"/>
  <c r="D13" i="83" s="1"/>
  <c r="K14" i="55"/>
  <c r="H13" i="83" s="1"/>
  <c r="J15" i="55"/>
  <c r="D14" i="83" s="1"/>
  <c r="K15" i="55"/>
  <c r="H14" i="83" s="1"/>
  <c r="J16" i="55"/>
  <c r="D15" i="83" s="1"/>
  <c r="K16" i="55"/>
  <c r="H15" i="83" s="1"/>
  <c r="J17" i="55"/>
  <c r="D16" i="83" s="1"/>
  <c r="K17" i="55"/>
  <c r="H16" i="83" s="1"/>
  <c r="J18" i="55"/>
  <c r="D17" i="83" s="1"/>
  <c r="K18" i="55"/>
  <c r="H17" i="83" s="1"/>
  <c r="J19" i="55"/>
  <c r="D18" i="83" s="1"/>
  <c r="K19" i="55"/>
  <c r="H18" i="83" s="1"/>
  <c r="J20" i="55"/>
  <c r="D19" i="83" s="1"/>
  <c r="K20" i="55"/>
  <c r="H19" i="83" s="1"/>
  <c r="J21" i="55"/>
  <c r="D20" i="83" s="1"/>
  <c r="K21" i="55"/>
  <c r="H20" i="83" s="1"/>
  <c r="J22" i="55"/>
  <c r="D21" i="83" s="1"/>
  <c r="K22" i="55"/>
  <c r="H21" i="83" s="1"/>
  <c r="K12" i="55"/>
  <c r="H11" i="83" s="1"/>
  <c r="K13" i="54"/>
  <c r="K14" i="54"/>
  <c r="K15" i="54"/>
  <c r="K16" i="54"/>
  <c r="K17" i="54"/>
  <c r="K18" i="54"/>
  <c r="K19" i="54"/>
  <c r="K20" i="54"/>
  <c r="K21" i="54"/>
  <c r="K22" i="54"/>
  <c r="K12" i="54"/>
  <c r="J13" i="35" l="1"/>
  <c r="C19" i="2" l="1"/>
  <c r="H23" i="55" l="1"/>
  <c r="I23" i="55"/>
  <c r="J23" i="54"/>
  <c r="H23" i="54"/>
  <c r="I23" i="54"/>
  <c r="E19" i="2"/>
  <c r="D22" i="38"/>
  <c r="E11" i="38" l="1"/>
  <c r="E19" i="38"/>
  <c r="E12" i="38"/>
  <c r="E20" i="38"/>
  <c r="E13" i="38"/>
  <c r="E21" i="38"/>
  <c r="E16" i="38"/>
  <c r="E17" i="38"/>
  <c r="E14" i="38"/>
  <c r="E15" i="38"/>
  <c r="E18" i="38"/>
  <c r="H24" i="54"/>
  <c r="E16" i="99"/>
  <c r="G11" i="88" l="1"/>
  <c r="E21" i="24" l="1"/>
  <c r="E20" i="24"/>
  <c r="E19" i="24"/>
  <c r="E18" i="24"/>
  <c r="E17" i="24"/>
  <c r="E16" i="24"/>
  <c r="E15" i="24"/>
  <c r="E14" i="24"/>
  <c r="E13" i="24"/>
  <c r="E12" i="24"/>
  <c r="E11" i="24"/>
  <c r="E21" i="32"/>
  <c r="E20" i="32"/>
  <c r="E19" i="32"/>
  <c r="E18" i="32"/>
  <c r="E17" i="32"/>
  <c r="E16" i="32"/>
  <c r="E15" i="32"/>
  <c r="E14" i="32"/>
  <c r="E13" i="32"/>
  <c r="E12" i="32"/>
  <c r="E11" i="32"/>
  <c r="D15" i="90" l="1"/>
  <c r="D14" i="90"/>
  <c r="D13" i="90"/>
  <c r="D12" i="90"/>
  <c r="D11" i="90"/>
  <c r="D10" i="90"/>
  <c r="D15" i="89"/>
  <c r="D14" i="89"/>
  <c r="D13" i="89"/>
  <c r="D12" i="89"/>
  <c r="D11" i="89"/>
  <c r="D10" i="89"/>
  <c r="G15" i="90"/>
  <c r="G14" i="90"/>
  <c r="G13" i="90"/>
  <c r="G12" i="90"/>
  <c r="G11" i="90"/>
  <c r="G10" i="90"/>
  <c r="G15" i="89"/>
  <c r="G14" i="89"/>
  <c r="G13" i="89"/>
  <c r="G12" i="89"/>
  <c r="G11" i="89"/>
  <c r="G10" i="89"/>
  <c r="O9" i="86"/>
  <c r="N9" i="86"/>
  <c r="D18" i="86"/>
  <c r="D17" i="86"/>
  <c r="D16" i="86"/>
  <c r="D15" i="86"/>
  <c r="D14" i="86"/>
  <c r="D13" i="86"/>
  <c r="D12" i="86"/>
  <c r="D11" i="86"/>
  <c r="D10" i="86"/>
  <c r="G18" i="86"/>
  <c r="G17" i="86"/>
  <c r="G16" i="86"/>
  <c r="G15" i="86"/>
  <c r="G14" i="86"/>
  <c r="G13" i="86"/>
  <c r="G12" i="86"/>
  <c r="G11" i="86"/>
  <c r="G10" i="86"/>
  <c r="D15" i="85"/>
  <c r="D14" i="85"/>
  <c r="D13" i="85"/>
  <c r="D12" i="85"/>
  <c r="D11" i="85"/>
  <c r="D10" i="85"/>
  <c r="H15" i="85"/>
  <c r="H14" i="85"/>
  <c r="H13" i="85"/>
  <c r="H12" i="85"/>
  <c r="H11" i="85"/>
  <c r="H10" i="85"/>
  <c r="D18" i="43"/>
  <c r="D17" i="43"/>
  <c r="D16" i="43"/>
  <c r="D15" i="43"/>
  <c r="D14" i="43"/>
  <c r="D13" i="43"/>
  <c r="D12" i="43"/>
  <c r="D11" i="43"/>
  <c r="D10" i="43"/>
  <c r="G18" i="43"/>
  <c r="G17" i="43"/>
  <c r="G16" i="43"/>
  <c r="G15" i="43"/>
  <c r="G14" i="43"/>
  <c r="G13" i="43"/>
  <c r="G12" i="43"/>
  <c r="G11" i="43"/>
  <c r="G10" i="43"/>
  <c r="D18" i="93"/>
  <c r="D17" i="93"/>
  <c r="D16" i="93"/>
  <c r="D15" i="93"/>
  <c r="D14" i="93"/>
  <c r="D13" i="93"/>
  <c r="D12" i="93"/>
  <c r="D11" i="93"/>
  <c r="D10" i="93"/>
  <c r="G18" i="93"/>
  <c r="G17" i="93"/>
  <c r="G16" i="93"/>
  <c r="G15" i="93"/>
  <c r="G14" i="93"/>
  <c r="G13" i="93"/>
  <c r="G12" i="93"/>
  <c r="G11" i="93"/>
  <c r="G10" i="93"/>
  <c r="B19" i="93"/>
  <c r="C19" i="93"/>
  <c r="D19" i="93" l="1"/>
  <c r="I16" i="89"/>
  <c r="L15" i="85" l="1"/>
  <c r="L12" i="85"/>
  <c r="L13" i="85"/>
  <c r="L14" i="85"/>
  <c r="L11" i="85"/>
  <c r="L10" i="85"/>
  <c r="K16" i="85"/>
  <c r="L16" i="85" l="1"/>
  <c r="M10" i="85" s="1"/>
  <c r="J15" i="90"/>
  <c r="J14" i="90"/>
  <c r="G12" i="91" l="1"/>
  <c r="G13" i="91"/>
  <c r="G14" i="91"/>
  <c r="G15" i="91"/>
  <c r="G16" i="91"/>
  <c r="G17" i="91"/>
  <c r="G18" i="91"/>
  <c r="G19" i="91"/>
  <c r="G11" i="91"/>
  <c r="D12" i="91"/>
  <c r="D13" i="91"/>
  <c r="D14" i="91"/>
  <c r="D15" i="91"/>
  <c r="D16" i="91"/>
  <c r="D17" i="91"/>
  <c r="D18" i="91"/>
  <c r="D19" i="91"/>
  <c r="D11" i="91"/>
  <c r="D12" i="88"/>
  <c r="D13" i="88"/>
  <c r="D14" i="88"/>
  <c r="D15" i="88"/>
  <c r="D16" i="88"/>
  <c r="D17" i="88"/>
  <c r="D18" i="88"/>
  <c r="D19" i="88"/>
  <c r="D11" i="88"/>
  <c r="H12" i="87"/>
  <c r="G12" i="87"/>
  <c r="G13" i="87"/>
  <c r="G14" i="87"/>
  <c r="G15" i="87"/>
  <c r="G16" i="87"/>
  <c r="G17" i="87"/>
  <c r="G18" i="87"/>
  <c r="G19" i="87"/>
  <c r="G11" i="87"/>
  <c r="D12" i="87"/>
  <c r="D13" i="87"/>
  <c r="D14" i="87"/>
  <c r="D15" i="87"/>
  <c r="D16" i="87"/>
  <c r="D17" i="87"/>
  <c r="D18" i="87"/>
  <c r="D19" i="87"/>
  <c r="D11" i="87"/>
  <c r="K20" i="80"/>
  <c r="K15" i="80"/>
  <c r="K13" i="78"/>
  <c r="G22" i="32" l="1"/>
  <c r="B19" i="43" l="1"/>
  <c r="E19" i="93"/>
  <c r="D16" i="99" l="1"/>
  <c r="C16" i="99"/>
  <c r="B16" i="99"/>
  <c r="F15" i="99"/>
  <c r="J18" i="99" s="1"/>
  <c r="F14" i="99"/>
  <c r="J17" i="99" s="1"/>
  <c r="F13" i="99"/>
  <c r="J15" i="99" s="1"/>
  <c r="F12" i="99"/>
  <c r="J14" i="99" s="1"/>
  <c r="F11" i="99"/>
  <c r="J13" i="99" s="1"/>
  <c r="F10" i="99"/>
  <c r="J12" i="99" s="1"/>
  <c r="H10" i="99" l="1"/>
  <c r="F16" i="99"/>
  <c r="E17" i="99" s="1"/>
  <c r="B17" i="99" l="1"/>
  <c r="K10" i="99" s="1"/>
  <c r="N10" i="99"/>
  <c r="D17" i="99"/>
  <c r="M10" i="99" s="1"/>
  <c r="C17" i="99"/>
  <c r="L10" i="99" s="1"/>
  <c r="F17" i="99" l="1"/>
  <c r="F16" i="98"/>
  <c r="G10" i="98" s="1"/>
  <c r="D16" i="98"/>
  <c r="B16" i="98"/>
  <c r="C10" i="98" s="1"/>
  <c r="E10" i="98" l="1"/>
  <c r="E11" i="98"/>
  <c r="E15" i="98"/>
  <c r="E12" i="98"/>
  <c r="E13" i="98"/>
  <c r="E14" i="98"/>
  <c r="G15" i="98"/>
  <c r="G12" i="98"/>
  <c r="G13" i="98"/>
  <c r="G14" i="98"/>
  <c r="G11" i="98"/>
  <c r="C12" i="98"/>
  <c r="C14" i="98"/>
  <c r="C11" i="98"/>
  <c r="C13" i="98"/>
  <c r="C15" i="98"/>
  <c r="C16" i="98" l="1"/>
  <c r="G16" i="98"/>
  <c r="J11" i="76"/>
  <c r="J12" i="76"/>
  <c r="J13" i="76"/>
  <c r="J14" i="76"/>
  <c r="J15" i="76"/>
  <c r="J16" i="76"/>
  <c r="J17" i="76"/>
  <c r="J18" i="76"/>
  <c r="J19" i="76"/>
  <c r="J11" i="38"/>
  <c r="L11" i="38"/>
  <c r="J12" i="38"/>
  <c r="L12" i="38"/>
  <c r="J13" i="38"/>
  <c r="L13" i="38"/>
  <c r="J14" i="38"/>
  <c r="L14" i="38"/>
  <c r="J15" i="38"/>
  <c r="L15" i="38"/>
  <c r="J16" i="38"/>
  <c r="L16" i="38"/>
  <c r="J17" i="38"/>
  <c r="L17" i="38"/>
  <c r="J18" i="38"/>
  <c r="L18" i="38"/>
  <c r="J19" i="38"/>
  <c r="L19" i="38"/>
  <c r="J20" i="38"/>
  <c r="L20" i="38"/>
  <c r="J21" i="38"/>
  <c r="L21" i="38"/>
  <c r="L11" i="76"/>
  <c r="L12" i="76"/>
  <c r="L13" i="76"/>
  <c r="L14" i="76"/>
  <c r="L15" i="76"/>
  <c r="L16" i="76"/>
  <c r="L17" i="76"/>
  <c r="L18" i="76"/>
  <c r="L19" i="76"/>
  <c r="F18" i="2"/>
  <c r="F19" i="2" s="1"/>
  <c r="C20" i="2" l="1"/>
  <c r="E20" i="2"/>
  <c r="I19" i="93"/>
  <c r="J12" i="89" l="1"/>
  <c r="D14" i="26" l="1"/>
  <c r="G14" i="26"/>
  <c r="D15" i="26"/>
  <c r="G15" i="26"/>
  <c r="D16" i="26"/>
  <c r="B48" i="26" s="1"/>
  <c r="G16" i="26"/>
  <c r="B17" i="26"/>
  <c r="C17" i="26"/>
  <c r="E17" i="26"/>
  <c r="F17" i="26"/>
  <c r="I15" i="24"/>
  <c r="I16" i="24"/>
  <c r="I17" i="24"/>
  <c r="I18" i="24"/>
  <c r="I20" i="24"/>
  <c r="I21" i="24"/>
  <c r="F22" i="24"/>
  <c r="G22" i="24"/>
  <c r="H22" i="24"/>
  <c r="I19" i="24"/>
  <c r="I13" i="32"/>
  <c r="I14" i="32"/>
  <c r="I15" i="32"/>
  <c r="I16" i="32"/>
  <c r="K10" i="5" l="1"/>
  <c r="J14" i="2"/>
  <c r="D19" i="2"/>
  <c r="D20" i="2" s="1"/>
  <c r="B19" i="2"/>
  <c r="C21" i="80" l="1"/>
  <c r="D21" i="80"/>
  <c r="E21" i="80"/>
  <c r="F21" i="80"/>
  <c r="G21" i="80"/>
  <c r="H21" i="80"/>
  <c r="I21" i="80"/>
  <c r="J21" i="80"/>
  <c r="J10" i="35"/>
  <c r="O10" i="35" s="1"/>
  <c r="C20" i="35"/>
  <c r="D20" i="35"/>
  <c r="E20" i="35"/>
  <c r="F20" i="35"/>
  <c r="G20" i="35"/>
  <c r="H20" i="35"/>
  <c r="I20" i="35"/>
  <c r="P17" i="35" s="1"/>
  <c r="B20" i="35"/>
  <c r="P10" i="35" s="1"/>
  <c r="B16" i="13"/>
  <c r="H10" i="13"/>
  <c r="D22" i="24" l="1"/>
  <c r="C22" i="24"/>
  <c r="B22" i="24"/>
  <c r="G10" i="26"/>
  <c r="H17" i="26"/>
  <c r="I17" i="26"/>
  <c r="D10" i="26"/>
  <c r="B42" i="26" l="1"/>
  <c r="I16" i="91"/>
  <c r="H12" i="91"/>
  <c r="I12" i="91"/>
  <c r="H13" i="91"/>
  <c r="I13" i="91"/>
  <c r="H14" i="91"/>
  <c r="I14" i="91"/>
  <c r="H15" i="91"/>
  <c r="I15" i="91"/>
  <c r="H16" i="91"/>
  <c r="H17" i="91"/>
  <c r="I17" i="91"/>
  <c r="H18" i="91"/>
  <c r="I18" i="91"/>
  <c r="H19" i="91"/>
  <c r="I19" i="91"/>
  <c r="I11" i="91"/>
  <c r="H11" i="91"/>
  <c r="C20" i="91"/>
  <c r="E20" i="91"/>
  <c r="F20" i="91"/>
  <c r="B20" i="91"/>
  <c r="J12" i="91" l="1"/>
  <c r="J19" i="91"/>
  <c r="J15" i="91"/>
  <c r="J14" i="91"/>
  <c r="J18" i="91"/>
  <c r="J11" i="91"/>
  <c r="I20" i="91"/>
  <c r="G20" i="91"/>
  <c r="J13" i="91"/>
  <c r="J17" i="91"/>
  <c r="J16" i="91"/>
  <c r="J11" i="90"/>
  <c r="J12" i="90"/>
  <c r="J10" i="90"/>
  <c r="C16" i="90"/>
  <c r="E16" i="90"/>
  <c r="F16" i="90"/>
  <c r="H16" i="90"/>
  <c r="I16" i="90"/>
  <c r="B16" i="90"/>
  <c r="H16" i="89"/>
  <c r="C16" i="89"/>
  <c r="B16" i="89"/>
  <c r="J16" i="90" l="1"/>
  <c r="J20" i="91"/>
  <c r="E20" i="87"/>
  <c r="C19" i="86" l="1"/>
  <c r="E19" i="86"/>
  <c r="F19" i="86"/>
  <c r="H19" i="86"/>
  <c r="I19" i="86"/>
  <c r="B19" i="86"/>
  <c r="J16" i="83" l="1"/>
  <c r="J18" i="83"/>
  <c r="J19" i="83"/>
  <c r="J20" i="83"/>
  <c r="D23" i="54" l="1"/>
  <c r="D24" i="54" s="1"/>
  <c r="C23" i="54"/>
  <c r="E23" i="54"/>
  <c r="F23" i="54"/>
  <c r="F24" i="54" s="1"/>
  <c r="G23" i="54"/>
  <c r="B23" i="54"/>
  <c r="B24" i="54" s="1"/>
  <c r="J24" i="54" l="1"/>
  <c r="K23" i="54"/>
  <c r="B21" i="80"/>
  <c r="K18" i="80"/>
  <c r="K13" i="80"/>
  <c r="I24" i="54" l="1"/>
  <c r="C24" i="54"/>
  <c r="E24" i="54"/>
  <c r="G24" i="54"/>
  <c r="M12" i="54"/>
  <c r="L12" i="54"/>
  <c r="Q12" i="54" s="1"/>
  <c r="F22" i="38"/>
  <c r="G11" i="38" s="1"/>
  <c r="H22" i="38"/>
  <c r="I11" i="38" s="1"/>
  <c r="B22" i="38"/>
  <c r="C11" i="38" s="1"/>
  <c r="D20" i="76"/>
  <c r="E11" i="76" s="1"/>
  <c r="F20" i="76"/>
  <c r="H20" i="76"/>
  <c r="B20" i="76"/>
  <c r="C11" i="76" s="1"/>
  <c r="C21" i="5"/>
  <c r="D21" i="5"/>
  <c r="E21" i="5"/>
  <c r="F21" i="5"/>
  <c r="G21" i="5"/>
  <c r="H21" i="5"/>
  <c r="I21" i="5"/>
  <c r="Q17" i="5" s="1"/>
  <c r="J21" i="5"/>
  <c r="Q18" i="5" s="1"/>
  <c r="B21" i="5"/>
  <c r="K24" i="54" l="1"/>
  <c r="C16" i="76"/>
  <c r="C17" i="76"/>
  <c r="C18" i="76"/>
  <c r="C19" i="76"/>
  <c r="C12" i="76"/>
  <c r="C13" i="76"/>
  <c r="C14" i="76"/>
  <c r="C15" i="76"/>
  <c r="G11" i="76"/>
  <c r="G15" i="76"/>
  <c r="G19" i="76"/>
  <c r="G12" i="76"/>
  <c r="G16" i="76"/>
  <c r="G13" i="76"/>
  <c r="G17" i="76"/>
  <c r="G14" i="76"/>
  <c r="G18" i="76"/>
  <c r="G15" i="38"/>
  <c r="G16" i="38"/>
  <c r="G17" i="38"/>
  <c r="G20" i="38"/>
  <c r="G21" i="38"/>
  <c r="G12" i="38"/>
  <c r="G13" i="38"/>
  <c r="G14" i="38"/>
  <c r="G18" i="38"/>
  <c r="G19" i="38"/>
  <c r="C12" i="38"/>
  <c r="C13" i="38"/>
  <c r="C14" i="38"/>
  <c r="C15" i="38"/>
  <c r="C16" i="38"/>
  <c r="C17" i="38"/>
  <c r="C18" i="38"/>
  <c r="C19" i="38"/>
  <c r="C20" i="38"/>
  <c r="C21" i="38"/>
  <c r="I12" i="38"/>
  <c r="I13" i="38"/>
  <c r="I14" i="38"/>
  <c r="I15" i="38"/>
  <c r="I16" i="38"/>
  <c r="I17" i="38"/>
  <c r="I18" i="38"/>
  <c r="I19" i="38"/>
  <c r="I20" i="38"/>
  <c r="I21" i="38"/>
  <c r="E12" i="76"/>
  <c r="E13" i="76"/>
  <c r="E14" i="76"/>
  <c r="E15" i="76"/>
  <c r="E16" i="76"/>
  <c r="E17" i="76"/>
  <c r="E18" i="76"/>
  <c r="E19" i="76"/>
  <c r="I19" i="76"/>
  <c r="I18" i="76"/>
  <c r="I11" i="76"/>
  <c r="I12" i="76"/>
  <c r="I13" i="76"/>
  <c r="I14" i="76"/>
  <c r="I15" i="76"/>
  <c r="I16" i="76"/>
  <c r="I17" i="76"/>
  <c r="L20" i="76"/>
  <c r="L22" i="38"/>
  <c r="M11" i="38" s="1"/>
  <c r="J22" i="38"/>
  <c r="K14" i="38" l="1"/>
  <c r="K11" i="38"/>
  <c r="M20" i="38"/>
  <c r="M19" i="38"/>
  <c r="M14" i="38"/>
  <c r="M15" i="38"/>
  <c r="M12" i="38"/>
  <c r="M21" i="38"/>
  <c r="M18" i="38"/>
  <c r="M17" i="38"/>
  <c r="M16" i="38"/>
  <c r="M13" i="38"/>
  <c r="K16" i="38"/>
  <c r="K21" i="38"/>
  <c r="K13" i="38"/>
  <c r="K19" i="38"/>
  <c r="K12" i="38"/>
  <c r="K15" i="38"/>
  <c r="K17" i="38"/>
  <c r="K18" i="38"/>
  <c r="K20" i="38"/>
  <c r="M17" i="76"/>
  <c r="M19" i="76"/>
  <c r="M15" i="76"/>
  <c r="M16" i="76"/>
  <c r="M18" i="76"/>
  <c r="M12" i="76"/>
  <c r="M11" i="76"/>
  <c r="M14" i="76"/>
  <c r="M13" i="76"/>
  <c r="D16" i="36"/>
  <c r="E10" i="36" s="1"/>
  <c r="E15" i="36" l="1"/>
  <c r="E11" i="36"/>
  <c r="E12" i="36"/>
  <c r="E13" i="36"/>
  <c r="E14" i="36"/>
  <c r="H19" i="93"/>
  <c r="F19" i="93"/>
  <c r="G19" i="93" l="1"/>
  <c r="D22" i="83"/>
  <c r="E13" i="83" l="1"/>
  <c r="E21" i="83"/>
  <c r="E14" i="83"/>
  <c r="E15" i="83"/>
  <c r="E16" i="83"/>
  <c r="E17" i="83"/>
  <c r="E18" i="83"/>
  <c r="E11" i="83"/>
  <c r="E19" i="83"/>
  <c r="E12" i="83"/>
  <c r="E20" i="83"/>
  <c r="J21" i="83"/>
  <c r="J17" i="83"/>
  <c r="J15" i="83"/>
  <c r="J14" i="83"/>
  <c r="J13" i="83"/>
  <c r="J12" i="83"/>
  <c r="J11" i="83"/>
  <c r="J20" i="76" l="1"/>
  <c r="K19" i="76" l="1"/>
  <c r="K11" i="76"/>
  <c r="K15" i="76"/>
  <c r="K13" i="76"/>
  <c r="K18" i="76"/>
  <c r="K17" i="76"/>
  <c r="K14" i="76"/>
  <c r="K16" i="76"/>
  <c r="K12" i="76"/>
  <c r="G19" i="86"/>
  <c r="J12" i="35" l="1"/>
  <c r="B23" i="55"/>
  <c r="H15" i="13" l="1"/>
  <c r="H14" i="13"/>
  <c r="M14" i="13" s="1"/>
  <c r="H13" i="13"/>
  <c r="H11" i="13"/>
  <c r="I19" i="88" l="1"/>
  <c r="I18" i="88"/>
  <c r="I17" i="88"/>
  <c r="I16" i="88"/>
  <c r="I15" i="88"/>
  <c r="I14" i="88"/>
  <c r="I13" i="88"/>
  <c r="I12" i="88"/>
  <c r="I11" i="88"/>
  <c r="H19" i="88"/>
  <c r="H18" i="88"/>
  <c r="H17" i="88"/>
  <c r="H16" i="88"/>
  <c r="H15" i="88"/>
  <c r="H14" i="88"/>
  <c r="H13" i="88"/>
  <c r="H12" i="88"/>
  <c r="H11" i="88"/>
  <c r="M11" i="88" s="1"/>
  <c r="O12" i="87"/>
  <c r="O11" i="87"/>
  <c r="J10" i="86"/>
  <c r="J11" i="86"/>
  <c r="J12" i="86"/>
  <c r="J14" i="86"/>
  <c r="J15" i="86"/>
  <c r="J17" i="86"/>
  <c r="J18" i="86"/>
  <c r="J16" i="86"/>
  <c r="J15" i="88" l="1"/>
  <c r="Q10" i="85"/>
  <c r="J19" i="86"/>
  <c r="J12" i="88"/>
  <c r="J19" i="88"/>
  <c r="J13" i="88"/>
  <c r="J14" i="88"/>
  <c r="M13" i="85"/>
  <c r="J16" i="88"/>
  <c r="I20" i="88"/>
  <c r="J11" i="88"/>
  <c r="H20" i="88"/>
  <c r="M11" i="85" l="1"/>
  <c r="M12" i="85"/>
  <c r="M14" i="85"/>
  <c r="M15" i="85"/>
  <c r="D16" i="90" l="1"/>
  <c r="M16" i="85"/>
  <c r="G16" i="90" l="1"/>
  <c r="G22" i="38"/>
  <c r="D22" i="32" l="1"/>
  <c r="C22" i="32"/>
  <c r="B22" i="32"/>
  <c r="E22" i="32" l="1"/>
  <c r="E22" i="24"/>
  <c r="C16" i="85"/>
  <c r="B16" i="85"/>
  <c r="B16" i="36"/>
  <c r="C10" i="36" s="1"/>
  <c r="C19" i="43"/>
  <c r="D16" i="89" l="1"/>
  <c r="D19" i="86"/>
  <c r="C11" i="36"/>
  <c r="C15" i="36"/>
  <c r="C12" i="36"/>
  <c r="C13" i="36"/>
  <c r="C14" i="36"/>
  <c r="D16" i="85"/>
  <c r="D19" i="43"/>
  <c r="E11" i="85" l="1"/>
  <c r="E15" i="85"/>
  <c r="E10" i="85"/>
  <c r="E14" i="85"/>
  <c r="E12" i="85"/>
  <c r="E13" i="85"/>
  <c r="C16" i="36"/>
  <c r="E16" i="85" l="1"/>
  <c r="O18" i="87"/>
  <c r="F20" i="87"/>
  <c r="C20" i="87"/>
  <c r="B20" i="87"/>
  <c r="I19" i="87"/>
  <c r="H19" i="87"/>
  <c r="I18" i="87"/>
  <c r="J22" i="2"/>
  <c r="J19" i="87" l="1"/>
  <c r="E22" i="38" l="1"/>
  <c r="P10" i="5"/>
  <c r="K19" i="5" l="1"/>
  <c r="G16" i="13" l="1"/>
  <c r="K12" i="78"/>
  <c r="K14" i="78"/>
  <c r="K15" i="78"/>
  <c r="K16" i="78"/>
  <c r="K17" i="78"/>
  <c r="K18" i="78"/>
  <c r="K19" i="78"/>
  <c r="K20" i="78"/>
  <c r="K21" i="78" l="1"/>
  <c r="J18" i="93"/>
  <c r="J17" i="93"/>
  <c r="J16" i="93"/>
  <c r="J15" i="93"/>
  <c r="J14" i="93"/>
  <c r="J13" i="93"/>
  <c r="J12" i="93"/>
  <c r="J11" i="93"/>
  <c r="J10" i="93"/>
  <c r="D20" i="91" l="1"/>
  <c r="J19" i="93"/>
  <c r="F16" i="89"/>
  <c r="E16" i="89"/>
  <c r="G16" i="85"/>
  <c r="F16" i="85"/>
  <c r="F22" i="83"/>
  <c r="B22" i="83"/>
  <c r="F19" i="43"/>
  <c r="E19" i="43"/>
  <c r="C19" i="83" l="1"/>
  <c r="C20" i="83"/>
  <c r="C21" i="83"/>
  <c r="G15" i="83"/>
  <c r="G21" i="83"/>
  <c r="G13" i="83"/>
  <c r="G12" i="83"/>
  <c r="G20" i="83"/>
  <c r="G19" i="83"/>
  <c r="G11" i="83"/>
  <c r="G17" i="83"/>
  <c r="C18" i="83"/>
  <c r="C15" i="83"/>
  <c r="C17" i="83"/>
  <c r="C16" i="83"/>
  <c r="C14" i="83"/>
  <c r="C13" i="83"/>
  <c r="C12" i="83"/>
  <c r="C11" i="83"/>
  <c r="G14" i="83"/>
  <c r="G18" i="83"/>
  <c r="G16" i="83"/>
  <c r="H16" i="85"/>
  <c r="G19" i="43"/>
  <c r="G16" i="89"/>
  <c r="I13" i="85" l="1"/>
  <c r="I11" i="85"/>
  <c r="I12" i="85"/>
  <c r="I10" i="85"/>
  <c r="I14" i="85"/>
  <c r="I15" i="85"/>
  <c r="C22" i="38"/>
  <c r="C20" i="76"/>
  <c r="G20" i="76"/>
  <c r="H22" i="83"/>
  <c r="K22" i="38" l="1"/>
  <c r="K20" i="76"/>
  <c r="L21" i="83"/>
  <c r="G22" i="83" l="1"/>
  <c r="C22" i="83"/>
  <c r="I12" i="32" l="1"/>
  <c r="J10" i="26" l="1"/>
  <c r="D42" i="26" l="1"/>
  <c r="C42" i="26"/>
  <c r="B21" i="78" l="1"/>
  <c r="J11" i="35"/>
  <c r="J14" i="35"/>
  <c r="J15" i="35"/>
  <c r="J16" i="35"/>
  <c r="J17" i="35"/>
  <c r="J18" i="35"/>
  <c r="J19" i="35"/>
  <c r="F16" i="36"/>
  <c r="G10" i="36" s="1"/>
  <c r="G12" i="36" l="1"/>
  <c r="G13" i="36"/>
  <c r="G14" i="36"/>
  <c r="G11" i="36"/>
  <c r="G15" i="36"/>
  <c r="O11" i="35"/>
  <c r="J20" i="35"/>
  <c r="O17" i="35"/>
  <c r="P13" i="54"/>
  <c r="E16" i="36" l="1"/>
  <c r="G16" i="36"/>
  <c r="L18" i="83"/>
  <c r="L19" i="83"/>
  <c r="L20" i="83"/>
  <c r="I21" i="32" l="1"/>
  <c r="F47" i="32" s="1"/>
  <c r="I20" i="32"/>
  <c r="F48" i="32" s="1"/>
  <c r="I19" i="32"/>
  <c r="F49" i="32" s="1"/>
  <c r="I18" i="32"/>
  <c r="F50" i="32" s="1"/>
  <c r="I17" i="32"/>
  <c r="F51" i="32" s="1"/>
  <c r="F52" i="32"/>
  <c r="F53" i="32"/>
  <c r="F54" i="32"/>
  <c r="F55" i="32"/>
  <c r="F56" i="32"/>
  <c r="I11" i="32"/>
  <c r="F57" i="32" l="1"/>
  <c r="F58" i="32" s="1"/>
  <c r="I22" i="32"/>
  <c r="P11" i="87" l="1"/>
  <c r="G20" i="87" l="1"/>
  <c r="J21" i="2"/>
  <c r="C21" i="78" l="1"/>
  <c r="D21" i="78"/>
  <c r="H21" i="78"/>
  <c r="I21" i="78"/>
  <c r="J21" i="78"/>
  <c r="J10" i="89" l="1"/>
  <c r="J11" i="89"/>
  <c r="J13" i="89"/>
  <c r="J14" i="89"/>
  <c r="J15" i="89"/>
  <c r="N11" i="88"/>
  <c r="N12" i="88"/>
  <c r="N14" i="88"/>
  <c r="N15" i="88"/>
  <c r="N16" i="88"/>
  <c r="N17" i="88"/>
  <c r="N18" i="88"/>
  <c r="N19" i="88"/>
  <c r="M13" i="88"/>
  <c r="M14" i="88"/>
  <c r="M15" i="88"/>
  <c r="M16" i="88"/>
  <c r="M17" i="88"/>
  <c r="M18" i="88"/>
  <c r="M19" i="88"/>
  <c r="G12" i="88"/>
  <c r="G13" i="88"/>
  <c r="G14" i="88"/>
  <c r="G15" i="88"/>
  <c r="G16" i="88"/>
  <c r="G17" i="88"/>
  <c r="G18" i="88"/>
  <c r="G19" i="88"/>
  <c r="F20" i="88"/>
  <c r="E20" i="88"/>
  <c r="C20" i="88"/>
  <c r="B20" i="88"/>
  <c r="H11" i="87"/>
  <c r="I11" i="87"/>
  <c r="I12" i="87"/>
  <c r="H13" i="87"/>
  <c r="I13" i="87"/>
  <c r="H14" i="87"/>
  <c r="I14" i="87"/>
  <c r="H15" i="87"/>
  <c r="I15" i="87"/>
  <c r="H16" i="87"/>
  <c r="I16" i="87"/>
  <c r="H17" i="87"/>
  <c r="I17" i="87"/>
  <c r="H18" i="87"/>
  <c r="J18" i="87" s="1"/>
  <c r="P13" i="87"/>
  <c r="P14" i="87"/>
  <c r="P15" i="87"/>
  <c r="P16" i="87"/>
  <c r="P17" i="87"/>
  <c r="P18" i="87"/>
  <c r="O13" i="87"/>
  <c r="O14" i="87"/>
  <c r="O15" i="87"/>
  <c r="O16" i="87"/>
  <c r="O17" i="87"/>
  <c r="O10" i="86"/>
  <c r="O12" i="86"/>
  <c r="O13" i="86"/>
  <c r="O14" i="86"/>
  <c r="O15" i="86"/>
  <c r="O16" i="86"/>
  <c r="N10" i="86"/>
  <c r="N13" i="86"/>
  <c r="N15" i="86"/>
  <c r="N16" i="86"/>
  <c r="N17" i="86"/>
  <c r="N14" i="86"/>
  <c r="N12" i="86"/>
  <c r="Q11" i="85"/>
  <c r="Q12" i="85"/>
  <c r="Q13" i="85"/>
  <c r="Q14" i="85"/>
  <c r="Q15" i="85"/>
  <c r="M13" i="13"/>
  <c r="D11" i="26"/>
  <c r="D12" i="26"/>
  <c r="B44" i="26" s="1"/>
  <c r="D13" i="26"/>
  <c r="B45" i="26" s="1"/>
  <c r="B46" i="26"/>
  <c r="B47" i="26"/>
  <c r="L11" i="83"/>
  <c r="J19" i="2"/>
  <c r="O15" i="35"/>
  <c r="P14" i="35"/>
  <c r="M10" i="13"/>
  <c r="E16" i="13"/>
  <c r="N13" i="13" s="1"/>
  <c r="J12" i="43"/>
  <c r="H19" i="43"/>
  <c r="H22" i="32"/>
  <c r="L17" i="83"/>
  <c r="L16" i="83"/>
  <c r="L15" i="83"/>
  <c r="L14" i="83"/>
  <c r="L13" i="83"/>
  <c r="L12" i="83"/>
  <c r="P12" i="35"/>
  <c r="I11" i="24"/>
  <c r="I12" i="24"/>
  <c r="F56" i="24" s="1"/>
  <c r="I13" i="24"/>
  <c r="F55" i="24" s="1"/>
  <c r="I14" i="24"/>
  <c r="F54" i="24" s="1"/>
  <c r="F53" i="24"/>
  <c r="F52" i="24"/>
  <c r="F51" i="24"/>
  <c r="F50" i="24"/>
  <c r="F49" i="24"/>
  <c r="F48" i="24"/>
  <c r="F47" i="24"/>
  <c r="P13" i="35"/>
  <c r="F22" i="32"/>
  <c r="I19" i="43"/>
  <c r="J18" i="43"/>
  <c r="J17" i="43"/>
  <c r="J16" i="43"/>
  <c r="J15" i="43"/>
  <c r="J14" i="43"/>
  <c r="J13" i="43"/>
  <c r="J11" i="43"/>
  <c r="J10" i="43"/>
  <c r="N10" i="13"/>
  <c r="K19" i="80"/>
  <c r="K17" i="80"/>
  <c r="K16" i="80"/>
  <c r="K14" i="80"/>
  <c r="K12" i="80"/>
  <c r="G11" i="26"/>
  <c r="G12" i="26"/>
  <c r="C44" i="26" s="1"/>
  <c r="G13" i="26"/>
  <c r="C45" i="26" s="1"/>
  <c r="C46" i="26"/>
  <c r="C47" i="26"/>
  <c r="C48" i="26"/>
  <c r="J16" i="26"/>
  <c r="D48" i="26" s="1"/>
  <c r="J15" i="26"/>
  <c r="D47" i="26" s="1"/>
  <c r="J14" i="26"/>
  <c r="D46" i="26" s="1"/>
  <c r="J13" i="26"/>
  <c r="D45" i="26" s="1"/>
  <c r="J12" i="26"/>
  <c r="D44" i="26" s="1"/>
  <c r="J11" i="26"/>
  <c r="C23" i="55"/>
  <c r="E23" i="55"/>
  <c r="F23" i="55"/>
  <c r="G23" i="55"/>
  <c r="J15" i="2"/>
  <c r="J17" i="2"/>
  <c r="J18" i="2"/>
  <c r="J20" i="2"/>
  <c r="Q10" i="5"/>
  <c r="C16" i="13"/>
  <c r="N11" i="13" s="1"/>
  <c r="D16" i="13"/>
  <c r="N12" i="13" s="1"/>
  <c r="F16" i="13"/>
  <c r="N14" i="13" s="1"/>
  <c r="N15" i="13"/>
  <c r="Q14" i="5"/>
  <c r="P18" i="55"/>
  <c r="P17" i="55"/>
  <c r="P16" i="55"/>
  <c r="P15" i="55"/>
  <c r="P14" i="55"/>
  <c r="P13" i="55"/>
  <c r="P18" i="54"/>
  <c r="P17" i="54"/>
  <c r="P16" i="54"/>
  <c r="P15" i="54"/>
  <c r="P14" i="54"/>
  <c r="O12" i="35"/>
  <c r="O14" i="35"/>
  <c r="O16" i="35"/>
  <c r="P16" i="35"/>
  <c r="P15" i="35"/>
  <c r="M15" i="13"/>
  <c r="M12" i="13"/>
  <c r="M11" i="13"/>
  <c r="Q15" i="5"/>
  <c r="Q13" i="5"/>
  <c r="Q12" i="5"/>
  <c r="Q11" i="5"/>
  <c r="G17" i="26" l="1"/>
  <c r="D17" i="26"/>
  <c r="F57" i="24"/>
  <c r="F58" i="24" s="1"/>
  <c r="I22" i="24"/>
  <c r="J17" i="26"/>
  <c r="J16" i="2"/>
  <c r="J23" i="2" s="1"/>
  <c r="K21" i="80"/>
  <c r="J16" i="89"/>
  <c r="J11" i="87"/>
  <c r="I20" i="87"/>
  <c r="H20" i="87"/>
  <c r="O11" i="86"/>
  <c r="D20" i="87"/>
  <c r="L22" i="83"/>
  <c r="M21" i="83" s="1"/>
  <c r="K23" i="55"/>
  <c r="I24" i="55" s="1"/>
  <c r="J22" i="83"/>
  <c r="C43" i="26"/>
  <c r="C49" i="26" s="1"/>
  <c r="B43" i="26"/>
  <c r="B49" i="26" s="1"/>
  <c r="N16" i="13"/>
  <c r="M16" i="13"/>
  <c r="I11" i="83"/>
  <c r="I18" i="83"/>
  <c r="I19" i="83"/>
  <c r="I20" i="83"/>
  <c r="I21" i="83"/>
  <c r="J17" i="87"/>
  <c r="I13" i="83"/>
  <c r="I16" i="83"/>
  <c r="I17" i="83"/>
  <c r="I15" i="83"/>
  <c r="L22" i="54"/>
  <c r="D43" i="26"/>
  <c r="D49" i="26" s="1"/>
  <c r="O13" i="35"/>
  <c r="O18" i="35" s="1"/>
  <c r="N13" i="88"/>
  <c r="N20" i="88" s="1"/>
  <c r="D20" i="88"/>
  <c r="J12" i="87"/>
  <c r="Q16" i="85"/>
  <c r="O17" i="86"/>
  <c r="N11" i="86"/>
  <c r="N19" i="86" s="1"/>
  <c r="I12" i="83"/>
  <c r="I14" i="83"/>
  <c r="J23" i="55"/>
  <c r="H16" i="13"/>
  <c r="J19" i="43"/>
  <c r="P12" i="87"/>
  <c r="J13" i="87"/>
  <c r="J16" i="87"/>
  <c r="J17" i="88"/>
  <c r="M12" i="88"/>
  <c r="M20" i="88" s="1"/>
  <c r="J18" i="88"/>
  <c r="J14" i="87"/>
  <c r="J15" i="87"/>
  <c r="G20" i="88"/>
  <c r="L12" i="55" l="1"/>
  <c r="Q12" i="55" s="1"/>
  <c r="D24" i="55"/>
  <c r="H24" i="55"/>
  <c r="B24" i="55"/>
  <c r="E24" i="55"/>
  <c r="C24" i="55"/>
  <c r="G24" i="55"/>
  <c r="F24" i="55"/>
  <c r="I20" i="76"/>
  <c r="E20" i="76"/>
  <c r="I22" i="38"/>
  <c r="O19" i="86"/>
  <c r="H58" i="24"/>
  <c r="K18" i="83"/>
  <c r="K21" i="83"/>
  <c r="K13" i="83"/>
  <c r="B51" i="26"/>
  <c r="M14" i="83"/>
  <c r="M17" i="83"/>
  <c r="B20" i="2"/>
  <c r="J20" i="88"/>
  <c r="M22" i="55"/>
  <c r="M15" i="55"/>
  <c r="R15" i="55" s="1"/>
  <c r="M14" i="55"/>
  <c r="R14" i="55" s="1"/>
  <c r="M19" i="55"/>
  <c r="M18" i="55"/>
  <c r="R18" i="55" s="1"/>
  <c r="M17" i="55"/>
  <c r="R17" i="55" s="1"/>
  <c r="M16" i="55"/>
  <c r="R16" i="55" s="1"/>
  <c r="M21" i="55"/>
  <c r="M20" i="55"/>
  <c r="M12" i="55"/>
  <c r="R12" i="55" s="1"/>
  <c r="M13" i="55"/>
  <c r="R13" i="55" s="1"/>
  <c r="L19" i="55"/>
  <c r="L20" i="55"/>
  <c r="L14" i="55"/>
  <c r="Q14" i="55" s="1"/>
  <c r="L22" i="55"/>
  <c r="L17" i="55"/>
  <c r="Q17" i="55" s="1"/>
  <c r="L13" i="55"/>
  <c r="Q13" i="55" s="1"/>
  <c r="L18" i="55"/>
  <c r="Q18" i="55" s="1"/>
  <c r="L16" i="55"/>
  <c r="Q16" i="55" s="1"/>
  <c r="L15" i="55"/>
  <c r="Q15" i="55" s="1"/>
  <c r="L21" i="55"/>
  <c r="J20" i="87"/>
  <c r="K11" i="83"/>
  <c r="I16" i="85"/>
  <c r="C51" i="26"/>
  <c r="I22" i="83"/>
  <c r="E22" i="83"/>
  <c r="M22" i="54"/>
  <c r="L15" i="54"/>
  <c r="Q15" i="54" s="1"/>
  <c r="M20" i="54"/>
  <c r="M19" i="54"/>
  <c r="M21" i="54"/>
  <c r="L20" i="54"/>
  <c r="L19" i="54"/>
  <c r="L21" i="54"/>
  <c r="M18" i="83"/>
  <c r="M19" i="83"/>
  <c r="M20" i="83"/>
  <c r="K14" i="83"/>
  <c r="K19" i="83"/>
  <c r="K20" i="83"/>
  <c r="K16" i="83"/>
  <c r="K12" i="83"/>
  <c r="M11" i="83"/>
  <c r="K17" i="83"/>
  <c r="K15" i="83"/>
  <c r="L16" i="54"/>
  <c r="Q16" i="54" s="1"/>
  <c r="D51" i="26"/>
  <c r="M12" i="83"/>
  <c r="L14" i="54"/>
  <c r="Q14" i="54" s="1"/>
  <c r="M13" i="83"/>
  <c r="L18" i="54"/>
  <c r="Q18" i="54" s="1"/>
  <c r="L17" i="54"/>
  <c r="Q17" i="54" s="1"/>
  <c r="L13" i="54"/>
  <c r="Q13" i="54" s="1"/>
  <c r="R16" i="85"/>
  <c r="R10" i="85"/>
  <c r="R11" i="85"/>
  <c r="R15" i="85"/>
  <c r="M16" i="83"/>
  <c r="M15" i="83"/>
  <c r="M16" i="54"/>
  <c r="R16" i="54" s="1"/>
  <c r="R12" i="54"/>
  <c r="M15" i="54"/>
  <c r="R15" i="54" s="1"/>
  <c r="M17" i="54"/>
  <c r="R17" i="54" s="1"/>
  <c r="M18" i="54"/>
  <c r="R18" i="54" s="1"/>
  <c r="M14" i="54"/>
  <c r="R14" i="54" s="1"/>
  <c r="M13" i="54"/>
  <c r="R13" i="54" s="1"/>
  <c r="R12" i="85"/>
  <c r="R14" i="85"/>
  <c r="R13" i="85"/>
  <c r="K24" i="55" l="1"/>
  <c r="J24" i="55"/>
  <c r="Q19" i="54"/>
  <c r="F20" i="2"/>
  <c r="M20" i="76"/>
  <c r="M22" i="38"/>
  <c r="M23" i="55"/>
  <c r="K22" i="83"/>
  <c r="M22" i="83"/>
  <c r="Q19" i="55"/>
  <c r="Q20" i="55" s="1"/>
  <c r="R19" i="55"/>
  <c r="R20" i="55" s="1"/>
  <c r="R19" i="54"/>
  <c r="R20" i="54" s="1"/>
  <c r="L23" i="54"/>
  <c r="L23" i="55"/>
  <c r="M23" i="54"/>
  <c r="P11" i="35"/>
  <c r="P18" i="35" s="1"/>
  <c r="Q20" i="54" l="1"/>
  <c r="K20" i="5"/>
  <c r="P18" i="5" s="1"/>
  <c r="K12" i="5"/>
  <c r="P12" i="5" s="1"/>
  <c r="K14" i="5"/>
  <c r="P14" i="5" s="1"/>
  <c r="K17" i="5"/>
  <c r="K15" i="5"/>
  <c r="P15" i="5" s="1"/>
  <c r="K16" i="5"/>
  <c r="P16" i="5" s="1"/>
  <c r="K13" i="5"/>
  <c r="P13" i="5" s="1"/>
  <c r="K11" i="5"/>
  <c r="Q16" i="5"/>
  <c r="Q20" i="5" s="1"/>
  <c r="K18" i="5"/>
  <c r="P11" i="5" l="1"/>
  <c r="K21" i="5"/>
  <c r="P17" i="5"/>
  <c r="P20" i="5" l="1"/>
  <c r="E16" i="98"/>
</calcChain>
</file>

<file path=xl/connections.xml><?xml version="1.0" encoding="utf-8"?>
<connections xmlns="http://schemas.openxmlformats.org/spreadsheetml/2006/main">
  <connection id="1" name="(Default) XLS_TAB_27_11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2_x000d__x000a_ORDER BY   X.ROW_ORDER"/>
    <parameters count="1">
      <parameter name="Parameter1" parameterType="cell" refreshOnChange="1" cell="'P:\نشرات\الزواج والطلاق\2014\[Bulletin_Marriages_Divorces_DB_2014.xlsx]Sheet1'!$B$1"/>
    </parameters>
  </connection>
</connections>
</file>

<file path=xl/sharedStrings.xml><?xml version="1.0" encoding="utf-8"?>
<sst xmlns="http://schemas.openxmlformats.org/spreadsheetml/2006/main" count="1488" uniqueCount="609">
  <si>
    <t>إشهادات الطلاق حسب نوع الطلاق وفئة عمر الزوجة</t>
  </si>
  <si>
    <r>
      <t xml:space="preserve">المجموع
</t>
    </r>
    <r>
      <rPr>
        <b/>
        <sz val="8"/>
        <rFont val="Arial"/>
        <family val="2"/>
      </rPr>
      <t>Total</t>
    </r>
  </si>
  <si>
    <t>20 - 24</t>
  </si>
  <si>
    <t>25 - 29</t>
  </si>
  <si>
    <t>30 - 34</t>
  </si>
  <si>
    <t>35 - 39</t>
  </si>
  <si>
    <t>40 - 44</t>
  </si>
  <si>
    <t>45 - 49</t>
  </si>
  <si>
    <t>50 - 54</t>
  </si>
  <si>
    <t>55 - 59</t>
  </si>
  <si>
    <t>60 +</t>
  </si>
  <si>
    <t>المجموع</t>
  </si>
  <si>
    <t>Total</t>
  </si>
  <si>
    <t>إشهادات الطلاق حسب نوع الطلاق وجنسية الزوج</t>
  </si>
  <si>
    <t xml:space="preserve">  قطر</t>
  </si>
  <si>
    <t xml:space="preserve">  باقي الدول العربية</t>
  </si>
  <si>
    <t xml:space="preserve">  Other Arab Countries</t>
  </si>
  <si>
    <t xml:space="preserve">  دول أسيوية</t>
  </si>
  <si>
    <t xml:space="preserve">  Asian Countries</t>
  </si>
  <si>
    <t xml:space="preserve">  دول أوروبية</t>
  </si>
  <si>
    <t xml:space="preserve">  European Countries</t>
  </si>
  <si>
    <t xml:space="preserve">  دول أخرى</t>
  </si>
  <si>
    <t xml:space="preserve">  Other Countries</t>
  </si>
  <si>
    <t xml:space="preserve">المجموع  </t>
  </si>
  <si>
    <t xml:space="preserve">Total  </t>
  </si>
  <si>
    <t>إشهادات الطلاق حسب فئة عمر الزوجة والزوج</t>
  </si>
  <si>
    <t>DIVORCES BY AGE GROUP OF WIFE AND HUSBAND</t>
  </si>
  <si>
    <t>إشهادات الطلاق حسب نوع الطلاق ومدة الحياة الزواجية للزوج</t>
  </si>
  <si>
    <t>DIVORCES BY TYPE OF DIVORCE AND DURATION OF MARRIAGE OF HUSBAND</t>
  </si>
  <si>
    <t>مدة الحياة الزواجية بالسنوات</t>
  </si>
  <si>
    <t>Duration of Marriage
In Years</t>
  </si>
  <si>
    <t>قبل الدخول</t>
  </si>
  <si>
    <t>Before Consummation</t>
  </si>
  <si>
    <t xml:space="preserve"> 5 - 9</t>
  </si>
  <si>
    <t xml:space="preserve"> 10 - 14</t>
  </si>
  <si>
    <t xml:space="preserve"> 15 - 19</t>
  </si>
  <si>
    <t xml:space="preserve"> 20 - 24</t>
  </si>
  <si>
    <t>25 +</t>
  </si>
  <si>
    <t>النسبة لنوع الطلاق</t>
  </si>
  <si>
    <t>Percentage Type of Divorce</t>
  </si>
  <si>
    <t>جدول (1)</t>
  </si>
  <si>
    <t>جدول (2)</t>
  </si>
  <si>
    <t>جدول (3)</t>
  </si>
  <si>
    <t>جدول (4)</t>
  </si>
  <si>
    <t>جدول (5)</t>
  </si>
  <si>
    <t>جدول (6)</t>
  </si>
  <si>
    <t>TABLE (6)</t>
  </si>
  <si>
    <t>جدول (7)</t>
  </si>
  <si>
    <t>TABLE (7)</t>
  </si>
  <si>
    <t>50 +</t>
  </si>
  <si>
    <t>الدوحة</t>
  </si>
  <si>
    <t>Doha</t>
  </si>
  <si>
    <t>الريان</t>
  </si>
  <si>
    <t>Al Rayyan</t>
  </si>
  <si>
    <t>الوكرة</t>
  </si>
  <si>
    <t>Al Wakra</t>
  </si>
  <si>
    <t>Umm Salal</t>
  </si>
  <si>
    <t>الخور</t>
  </si>
  <si>
    <t>Al Khor</t>
  </si>
  <si>
    <t>الشمال</t>
  </si>
  <si>
    <t>Al Shamal</t>
  </si>
  <si>
    <t>الظعاين</t>
  </si>
  <si>
    <t>Al Daayen</t>
  </si>
  <si>
    <t xml:space="preserve">الشحانية </t>
  </si>
  <si>
    <t>خارج قطر</t>
  </si>
  <si>
    <t xml:space="preserve">عقود الزواج حسب جنسية الزوجة والزوج </t>
  </si>
  <si>
    <t>جدول (9)</t>
  </si>
  <si>
    <t>TABLE (9)</t>
  </si>
  <si>
    <t>عقود الزواج حسب فئة عمر الزوجة والزوج</t>
  </si>
  <si>
    <t>MARRIAGES BY AGE GROUP OF WIFE AND HUSBAND</t>
  </si>
  <si>
    <t>Other G.C.C Countries</t>
  </si>
  <si>
    <t>Other Arab Countries</t>
  </si>
  <si>
    <t>Asian Countries</t>
  </si>
  <si>
    <t>European Countries</t>
  </si>
  <si>
    <t>Other Countries</t>
  </si>
  <si>
    <t xml:space="preserve">بقية دول مجلس التعاون </t>
  </si>
  <si>
    <t>باقي الدول العربية</t>
  </si>
  <si>
    <t>دول أسيوية</t>
  </si>
  <si>
    <t>دول أوروبية</t>
  </si>
  <si>
    <t>دول أخرى</t>
  </si>
  <si>
    <t xml:space="preserve">DIVORCES BY TYPE OF DIVORCE AND NATIONALITY OF HUSBAND </t>
  </si>
  <si>
    <t>DIVORCES BY TYPE OF DIVORCE AND WIFE'S AGE GROUP</t>
  </si>
  <si>
    <t>جدول (8)</t>
  </si>
  <si>
    <t>TABLE (8)</t>
  </si>
  <si>
    <t>ام صلال</t>
  </si>
  <si>
    <t>المواليد أحياء المسجلون حسب الجنسية والنوع وفئة عمر الأم</t>
  </si>
  <si>
    <r>
      <t xml:space="preserve">المجموع العام
</t>
    </r>
    <r>
      <rPr>
        <b/>
        <sz val="8"/>
        <rFont val="Arial"/>
        <family val="2"/>
      </rPr>
      <t>G.Total</t>
    </r>
  </si>
  <si>
    <t>G.Total</t>
  </si>
  <si>
    <t>قطر</t>
  </si>
  <si>
    <t>بقية دول مجلس التعاون</t>
  </si>
  <si>
    <t>بقية الدول العربية</t>
  </si>
  <si>
    <t>TABLE (5)</t>
  </si>
  <si>
    <t>وفيات الأطفال الرضع المسجلة حسب النوع والجنسية</t>
  </si>
  <si>
    <t>القادمون حسب المنفذ ومجموعات جنسيات الدول</t>
  </si>
  <si>
    <t>مجموعات دول الجنسية</t>
  </si>
  <si>
    <t>الدول المحيطية</t>
  </si>
  <si>
    <t xml:space="preserve">السكان حسب النوع والفئات العمرية </t>
  </si>
  <si>
    <t>الفئات العمرية</t>
  </si>
  <si>
    <t>10 - 14</t>
  </si>
  <si>
    <t>15 - 19</t>
  </si>
  <si>
    <t>65 +</t>
  </si>
  <si>
    <t>الزواج والطلاق</t>
  </si>
  <si>
    <t>Population</t>
  </si>
  <si>
    <t>الســــــــــــــــــــــــــــــــــــكان</t>
  </si>
  <si>
    <t>بقية دول مجلس التعاون  Other G.C.C Countries</t>
  </si>
  <si>
    <t>بقية الدول العربية  Other Arab Countries</t>
  </si>
  <si>
    <t>دول اسيوية  Asian Countries</t>
  </si>
  <si>
    <t>دول افريقية  African Countries</t>
  </si>
  <si>
    <t>دول اوروبية  European Countries</t>
  </si>
  <si>
    <t>المغادرون حسب المنفذ ومجموعات جنسيات الدول</t>
  </si>
  <si>
    <t>بقية دول مجلس التعاون
 Other G.C.C Countries</t>
  </si>
  <si>
    <t>باقي الدول العربية
Other Arab Countries</t>
  </si>
  <si>
    <t>دول أسيوية
Asian Countries</t>
  </si>
  <si>
    <t>دول أوروبية
European Countries</t>
  </si>
  <si>
    <t>دول أخرى
Other Countries</t>
  </si>
  <si>
    <t>الزوج
Husband</t>
  </si>
  <si>
    <t xml:space="preserve"> الزوجة
Wife</t>
  </si>
  <si>
    <t>قبل الدخول
Before Consummation</t>
  </si>
  <si>
    <t>قطريون   Qataris</t>
  </si>
  <si>
    <t>إشهادات الطلاق حسب مدة الحياة الزواجية للزوج (قطريون - غير قطريين)</t>
  </si>
  <si>
    <t>بينونة صغرى</t>
  </si>
  <si>
    <t>رجعي</t>
  </si>
  <si>
    <t>خلع</t>
  </si>
  <si>
    <t>بينونة كبرى</t>
  </si>
  <si>
    <t>Marriage &amp; Divorce</t>
  </si>
  <si>
    <r>
      <rPr>
        <b/>
        <sz val="11"/>
        <rFont val="Sakkal Majalla"/>
        <charset val="178"/>
      </rPr>
      <t>المجموع</t>
    </r>
    <r>
      <rPr>
        <b/>
        <sz val="8"/>
        <rFont val="Arial"/>
        <family val="2"/>
      </rPr>
      <t xml:space="preserve">
Total</t>
    </r>
  </si>
  <si>
    <t>Qatar</t>
  </si>
  <si>
    <t>جدول (11)</t>
  </si>
  <si>
    <t>جدول (13)</t>
  </si>
  <si>
    <t>TABLE (13)</t>
  </si>
  <si>
    <t xml:space="preserve"> بقية دول مجلس التعاون لدول الخليج العربية
  Other G.C.C Countries</t>
  </si>
  <si>
    <t xml:space="preserve">  باقي الدول العربية
 Other Arab Countries</t>
  </si>
  <si>
    <t xml:space="preserve">  دول أسيوية
  Asian Countries</t>
  </si>
  <si>
    <t xml:space="preserve">  دول أوروبية
  European Countries</t>
  </si>
  <si>
    <t xml:space="preserve">  دول أخرى
  Other Countries</t>
  </si>
  <si>
    <t>المواليد والوفيات</t>
  </si>
  <si>
    <t>Births &amp; Deaths</t>
  </si>
  <si>
    <t>قطريون
Qataris</t>
  </si>
  <si>
    <t>غير قطريين
Non-Qataris</t>
  </si>
  <si>
    <t>إشهادات الطلاق حسب جنسية الزوج</t>
  </si>
  <si>
    <t xml:space="preserve">  بقية دول مجلس التعاون </t>
  </si>
  <si>
    <t>البلدية
مكان إقامة الزوج</t>
  </si>
  <si>
    <t>Municipality
Place of Husband Resident</t>
  </si>
  <si>
    <t xml:space="preserve">جنسية الزوج </t>
  </si>
  <si>
    <t xml:space="preserve"> Nationality of Husband</t>
  </si>
  <si>
    <t>عقود الزواج حسب جنسية الزوج</t>
  </si>
  <si>
    <t>REGISTERED INFANT DEATHS BY GENDER AND NATIONALITY</t>
  </si>
  <si>
    <t xml:space="preserve"> Nationality</t>
  </si>
  <si>
    <t xml:space="preserve">الجنسية </t>
  </si>
  <si>
    <t>Al Shahannia</t>
  </si>
  <si>
    <t>REGISTERED LIVE BIRTHS BY NATIONALITY &amp; AGE GROUP OF MOTHER</t>
  </si>
  <si>
    <t>المواليد أحياء المسجلون حسب الجنسية وفئة عمر الأم</t>
  </si>
  <si>
    <r>
      <rPr>
        <b/>
        <sz val="12"/>
        <rFont val="Sakkal Majalla"/>
        <charset val="178"/>
      </rPr>
      <t>المجموع</t>
    </r>
    <r>
      <rPr>
        <b/>
        <sz val="12"/>
        <rFont val="Arial"/>
        <family val="2"/>
      </rPr>
      <t xml:space="preserve">
</t>
    </r>
    <r>
      <rPr>
        <sz val="9"/>
        <rFont val="Arial"/>
        <family val="2"/>
      </rPr>
      <t>Total</t>
    </r>
  </si>
  <si>
    <r>
      <rPr>
        <b/>
        <sz val="12"/>
        <rFont val="Sakkal Majalla"/>
        <charset val="178"/>
      </rPr>
      <t>إناث</t>
    </r>
    <r>
      <rPr>
        <b/>
        <sz val="10"/>
        <rFont val="Arial"/>
        <family val="2"/>
      </rPr>
      <t xml:space="preserve">
</t>
    </r>
    <r>
      <rPr>
        <sz val="10"/>
        <rFont val="Arial"/>
        <family val="2"/>
      </rPr>
      <t>Females</t>
    </r>
  </si>
  <si>
    <r>
      <rPr>
        <b/>
        <sz val="12"/>
        <rFont val="Sakkal Majalla"/>
        <charset val="178"/>
      </rPr>
      <t>ذكور</t>
    </r>
    <r>
      <rPr>
        <b/>
        <sz val="10"/>
        <rFont val="Arial"/>
        <family val="2"/>
      </rPr>
      <t xml:space="preserve">
</t>
    </r>
    <r>
      <rPr>
        <sz val="9"/>
        <rFont val="Arial"/>
        <family val="2"/>
      </rPr>
      <t>Males</t>
    </r>
  </si>
  <si>
    <t>مكان الوفاة</t>
  </si>
  <si>
    <t>Place of Death</t>
  </si>
  <si>
    <t>DIVORCES BY  NATIONALITY OF WIFE AND AGE GROUP</t>
  </si>
  <si>
    <t>إشهادات الطلاق حسب جنسية الزوجة والفئة العمرية</t>
  </si>
  <si>
    <t>إشهادات الطلاق حسب نوع الطلاق ومدة الحياة الزواجية للزوجة</t>
  </si>
  <si>
    <t>DIVORCES BY TYPE OF DIVORCE AND DURATION OF MARRIAGE OF WIFE</t>
  </si>
  <si>
    <t>جدول (12)</t>
  </si>
  <si>
    <t>قطريات   Qataris</t>
  </si>
  <si>
    <t>إشهادات الطلاق حسب مدة الحياة الزواجية للزوجة (قطريات - غير قطريات)</t>
  </si>
  <si>
    <t>تقديم</t>
  </si>
  <si>
    <t>د. صالح بن محمد النابت</t>
  </si>
  <si>
    <t>الجداول</t>
  </si>
  <si>
    <t>Tables</t>
  </si>
  <si>
    <t>3</t>
  </si>
  <si>
    <t>4</t>
  </si>
  <si>
    <t>5</t>
  </si>
  <si>
    <t>1</t>
  </si>
  <si>
    <t>2</t>
  </si>
  <si>
    <t>6</t>
  </si>
  <si>
    <t>7</t>
  </si>
  <si>
    <t>8</t>
  </si>
  <si>
    <t>9</t>
  </si>
  <si>
    <t>10</t>
  </si>
  <si>
    <t>11</t>
  </si>
  <si>
    <t>12</t>
  </si>
  <si>
    <t>13</t>
  </si>
  <si>
    <t>14</t>
  </si>
  <si>
    <t>15</t>
  </si>
  <si>
    <t>16</t>
  </si>
  <si>
    <t>17</t>
  </si>
  <si>
    <t>18</t>
  </si>
  <si>
    <t>19</t>
  </si>
  <si>
    <t>20</t>
  </si>
  <si>
    <t>21</t>
  </si>
  <si>
    <t>22</t>
  </si>
  <si>
    <t>23</t>
  </si>
  <si>
    <t>24</t>
  </si>
  <si>
    <t>25</t>
  </si>
  <si>
    <t>POPULATION BY GENDER &amp; AGE GROUPS</t>
  </si>
  <si>
    <t>جدول (15)</t>
  </si>
  <si>
    <t>جدول (16)</t>
  </si>
  <si>
    <t>جدول (17)</t>
  </si>
  <si>
    <t>جدول (18)</t>
  </si>
  <si>
    <t>جدول (19)</t>
  </si>
  <si>
    <t>جدول (20)</t>
  </si>
  <si>
    <t>TABLE (22)</t>
  </si>
  <si>
    <t>جدول (22)</t>
  </si>
  <si>
    <t>TABLE (23)</t>
  </si>
  <si>
    <t>جدول (23)</t>
  </si>
  <si>
    <t>جدول (25)</t>
  </si>
  <si>
    <t>TABLE (25)</t>
  </si>
  <si>
    <t>TABLE (26)</t>
  </si>
  <si>
    <t>5 - 9</t>
  </si>
  <si>
    <t>25 - 64</t>
  </si>
  <si>
    <t>0 - 4</t>
  </si>
  <si>
    <t>26</t>
  </si>
  <si>
    <t>REGISTERED LIVE BIRTHS BY NATIONALITY, GENDER AND AGE GROUP OF MOTHER</t>
  </si>
  <si>
    <t>أولاً: الإحصاءات السكانية</t>
  </si>
  <si>
    <t>TABLE (4)</t>
  </si>
  <si>
    <t>إشهادات الطلاق حسب جنسية الزوجة ومدة الحياة الزواجية للزوجة</t>
  </si>
  <si>
    <t>North American countries</t>
  </si>
  <si>
    <t>Central American and Caribbean countries</t>
  </si>
  <si>
    <t>South American countries</t>
  </si>
  <si>
    <t>Peripheral countries</t>
  </si>
  <si>
    <t>TABLE (11)</t>
  </si>
  <si>
    <t>جدول (24)</t>
  </si>
  <si>
    <t>TABLE (24)</t>
  </si>
  <si>
    <r>
      <t xml:space="preserve">العدد
</t>
    </r>
    <r>
      <rPr>
        <sz val="9"/>
        <rFont val="Arial"/>
        <family val="2"/>
      </rPr>
      <t>No.</t>
    </r>
  </si>
  <si>
    <r>
      <t xml:space="preserve">النسبة
</t>
    </r>
    <r>
      <rPr>
        <sz val="8"/>
        <rFont val="Arial"/>
        <family val="2"/>
      </rPr>
      <t>%</t>
    </r>
  </si>
  <si>
    <t>Forward</t>
  </si>
  <si>
    <t>Overview</t>
  </si>
  <si>
    <t>First: Population Statistics</t>
  </si>
  <si>
    <t>دول أخرى  Other Countries</t>
  </si>
  <si>
    <t xml:space="preserve">دول امريكــا الشماليـــة  North American countries </t>
  </si>
  <si>
    <t>دول امريكا الوسطى والكاريبية  Central American and Caribbean countries</t>
  </si>
  <si>
    <t>الدول المحيطية  Peripheral countries</t>
  </si>
  <si>
    <t>الوفيات المسجلة للقطريين حسب النوع ومكان الوفاة</t>
  </si>
  <si>
    <t>60+</t>
  </si>
  <si>
    <t>We hope that this bulletin provides you with useful data and covers most of the requirements of statistical data users. We seize this opportunity to extend our sincere thanks to all those who provide us with data and information on a regular basis via electronic links.</t>
  </si>
  <si>
    <t>المواليد أحياء المسجلون حسب النوع والجنسية</t>
  </si>
  <si>
    <t>Country of Nationality Groups</t>
  </si>
  <si>
    <t>السكان</t>
  </si>
  <si>
    <t>POPULATION</t>
  </si>
  <si>
    <t>MARRIAGE &amp; DIVORCE</t>
  </si>
  <si>
    <t>BIRTHS &amp; DEATHS</t>
  </si>
  <si>
    <r>
      <t xml:space="preserve">قطريون
</t>
    </r>
    <r>
      <rPr>
        <b/>
        <sz val="10"/>
        <rFont val="Arial"/>
        <family val="2"/>
      </rPr>
      <t>Qataris</t>
    </r>
  </si>
  <si>
    <r>
      <rPr>
        <b/>
        <sz val="11"/>
        <rFont val="Sakkal Majalla"/>
        <charset val="178"/>
      </rPr>
      <t>ذكور</t>
    </r>
    <r>
      <rPr>
        <b/>
        <sz val="11"/>
        <rFont val="Arial"/>
        <family val="2"/>
      </rPr>
      <t xml:space="preserve">
</t>
    </r>
    <r>
      <rPr>
        <b/>
        <sz val="8"/>
        <rFont val="Arial"/>
        <family val="2"/>
      </rPr>
      <t>Males</t>
    </r>
  </si>
  <si>
    <r>
      <rPr>
        <b/>
        <sz val="11"/>
        <rFont val="Sakkal Majalla"/>
        <charset val="178"/>
      </rPr>
      <t>إناث</t>
    </r>
    <r>
      <rPr>
        <b/>
        <sz val="8"/>
        <rFont val="Arial"/>
        <family val="2"/>
      </rPr>
      <t xml:space="preserve">
Females</t>
    </r>
  </si>
  <si>
    <r>
      <t xml:space="preserve">غير قطريين
</t>
    </r>
    <r>
      <rPr>
        <b/>
        <sz val="10"/>
        <rFont val="Arial"/>
        <family val="2"/>
      </rPr>
      <t>Non-Qataris</t>
    </r>
  </si>
  <si>
    <r>
      <t xml:space="preserve">المجموع
</t>
    </r>
    <r>
      <rPr>
        <b/>
        <sz val="10"/>
        <rFont val="Arial"/>
        <family val="2"/>
      </rPr>
      <t>Total</t>
    </r>
  </si>
  <si>
    <t>TABLE (12)</t>
  </si>
  <si>
    <t xml:space="preserve">  بقية دول مجلس التعاون
Other G.C.C Countries</t>
  </si>
  <si>
    <t xml:space="preserve">  باقي الدول العربية
Other Arab Countries</t>
  </si>
  <si>
    <t xml:space="preserve">  دول أسيوية
Asian Countries</t>
  </si>
  <si>
    <t xml:space="preserve">  دول أوروبية
European Countries</t>
  </si>
  <si>
    <t xml:space="preserve">  دول أخرى
Other Countries</t>
  </si>
  <si>
    <t>الدوحة
Doha</t>
  </si>
  <si>
    <t>الريان
Al Rayyan</t>
  </si>
  <si>
    <t>الوكرة
Al Wakra</t>
  </si>
  <si>
    <t>ام صلال
Umm Salal</t>
  </si>
  <si>
    <t>الخور
Al Khor</t>
  </si>
  <si>
    <t>الشمال
Al Shamal</t>
  </si>
  <si>
    <t>الظعاين
Al Daayen</t>
  </si>
  <si>
    <t>الشحانية
Al Shahannia</t>
  </si>
  <si>
    <t>REGISTERED DEATHS BY NATIONALITY, GENDER AND MUNICIPALITY</t>
  </si>
  <si>
    <t>الوفيات المسجلة حسب الجنسية والنوع والبلدية</t>
  </si>
  <si>
    <t>جدول (26)</t>
  </si>
  <si>
    <t>TABLE (20)</t>
  </si>
  <si>
    <t>TABLE (19)</t>
  </si>
  <si>
    <t>TABLE (14)</t>
  </si>
  <si>
    <t>جدول (14)</t>
  </si>
  <si>
    <t>TABLE (1)</t>
  </si>
  <si>
    <t>TABLE (2)</t>
  </si>
  <si>
    <t>TABLE (3)</t>
  </si>
  <si>
    <t>TABLE (16)</t>
  </si>
  <si>
    <t xml:space="preserve">  Qatar</t>
  </si>
  <si>
    <t>قطر  Qatar</t>
  </si>
  <si>
    <t xml:space="preserve">  قطر
 Qatar</t>
  </si>
  <si>
    <t>Outside Qatar</t>
  </si>
  <si>
    <r>
      <t>بينونة كبرى</t>
    </r>
    <r>
      <rPr>
        <sz val="10"/>
        <rFont val="Arial"/>
        <family val="2"/>
      </rPr>
      <t xml:space="preserve">
Major Irrevocable Divorce </t>
    </r>
  </si>
  <si>
    <r>
      <t>خلع</t>
    </r>
    <r>
      <rPr>
        <sz val="10"/>
        <rFont val="Arial"/>
        <family val="2"/>
      </rPr>
      <t xml:space="preserve">
Divorce Against Compensation</t>
    </r>
  </si>
  <si>
    <r>
      <t>رجعي</t>
    </r>
    <r>
      <rPr>
        <sz val="10"/>
        <rFont val="Arial"/>
        <family val="2"/>
      </rPr>
      <t xml:space="preserve">
</t>
    </r>
    <r>
      <rPr>
        <sz val="9"/>
        <rFont val="Arial"/>
        <family val="2"/>
      </rPr>
      <t xml:space="preserve">Revocable Divorce </t>
    </r>
  </si>
  <si>
    <r>
      <t>بينونة صغرى</t>
    </r>
    <r>
      <rPr>
        <sz val="10"/>
        <rFont val="Arial"/>
        <family val="2"/>
      </rPr>
      <t xml:space="preserve">
</t>
    </r>
    <r>
      <rPr>
        <sz val="9"/>
        <rFont val="Arial"/>
        <family val="2"/>
      </rPr>
      <t>Minor Irrevocable Divorce</t>
    </r>
    <r>
      <rPr>
        <sz val="10"/>
        <rFont val="Arial"/>
        <family val="2"/>
      </rPr>
      <t xml:space="preserve"> </t>
    </r>
  </si>
  <si>
    <t>Age Groups</t>
  </si>
  <si>
    <r>
      <t xml:space="preserve">ذكور
</t>
    </r>
    <r>
      <rPr>
        <b/>
        <sz val="8"/>
        <rFont val="Arial"/>
        <family val="2"/>
      </rPr>
      <t>Males</t>
    </r>
  </si>
  <si>
    <t>African Countries</t>
  </si>
  <si>
    <r>
      <rPr>
        <sz val="10"/>
        <rFont val="Sakkal Majalla"/>
        <charset val="178"/>
      </rPr>
      <t>النسبة</t>
    </r>
    <r>
      <rPr>
        <sz val="9"/>
        <rFont val="Sakkal Majalla"/>
        <charset val="178"/>
      </rPr>
      <t xml:space="preserve">
</t>
    </r>
    <r>
      <rPr>
        <sz val="8"/>
        <rFont val="Arial"/>
        <family val="2"/>
      </rPr>
      <t>Percentage</t>
    </r>
  </si>
  <si>
    <t xml:space="preserve">  قطر
Qatar</t>
  </si>
  <si>
    <r>
      <t xml:space="preserve">المجموع
</t>
    </r>
    <r>
      <rPr>
        <b/>
        <sz val="9"/>
        <rFont val="Arial"/>
        <family val="2"/>
      </rPr>
      <t>Total</t>
    </r>
  </si>
  <si>
    <t xml:space="preserve">Minor Irrevocable Divorce </t>
  </si>
  <si>
    <t xml:space="preserve">Revocable Divorce </t>
  </si>
  <si>
    <t>Divorce Against Compensation</t>
  </si>
  <si>
    <t>خارج قطر
Outside Qatar</t>
  </si>
  <si>
    <r>
      <rPr>
        <sz val="10"/>
        <rFont val="Sakkal Majalla"/>
        <charset val="178"/>
      </rPr>
      <t>العدد</t>
    </r>
    <r>
      <rPr>
        <sz val="9"/>
        <rFont val="Sakkal Majalla"/>
        <charset val="178"/>
      </rPr>
      <t xml:space="preserve">
</t>
    </r>
    <r>
      <rPr>
        <sz val="8"/>
        <rFont val="Arial"/>
        <family val="2"/>
      </rPr>
      <t>No.</t>
    </r>
  </si>
  <si>
    <r>
      <t xml:space="preserve">العدد
</t>
    </r>
    <r>
      <rPr>
        <sz val="8"/>
        <rFont val="Arial"/>
        <family val="2"/>
      </rPr>
      <t>No.</t>
    </r>
  </si>
  <si>
    <t>لمحة عامة</t>
  </si>
  <si>
    <t>الشحانية</t>
  </si>
  <si>
    <t>Municipality (Place of Wife)</t>
  </si>
  <si>
    <t>TABLE (15)</t>
  </si>
  <si>
    <t>Dr. Saleh Bin Mohammed Al-Nabit</t>
  </si>
  <si>
    <t xml:space="preserve">عقود الزواج حسب جنسية ومكان إقامة الزوج </t>
  </si>
  <si>
    <t>MARRIAGES BY NATIONALITY AND PLACE OF HUSBAND'S RESIDENCE</t>
  </si>
  <si>
    <t>عقود الزواج حسب جنسية ومكان إقامة الزوجة</t>
  </si>
  <si>
    <t>MARRIAGES BY NATIONALITY AND PLACE OF WIFE'S RESIDENCE</t>
  </si>
  <si>
    <t>REGISTERED QATARI DEATHS BY GENDER AND PLACE OF DEATH</t>
  </si>
  <si>
    <t>REGISTERED INFANT DEATHS BY NATIONALITY, GENDER AND MUNICIPALITY</t>
  </si>
  <si>
    <t>عقود الزواج حسب مكان إقامة الزوجة و الزوج</t>
  </si>
  <si>
    <t>MARRIAGES BY  PLACE OF WIFE AND HUSBAND'S RESIDENCE</t>
  </si>
  <si>
    <t>النسبة</t>
  </si>
  <si>
    <t>Percentage</t>
  </si>
  <si>
    <t>إشهادات الطلاق حسب مكان إقامة الزوجة والزوج</t>
  </si>
  <si>
    <t>DIVORCES BY PLACE OF WIFE AND HUSBAND'S RESIDENCE</t>
  </si>
  <si>
    <t>50+</t>
  </si>
  <si>
    <t xml:space="preserve">DIVORCES BY NATIONALITY OF HUSBAND </t>
  </si>
  <si>
    <t>البلدية (مكان إقامة الزوجة)</t>
  </si>
  <si>
    <r>
      <rPr>
        <b/>
        <sz val="12"/>
        <rFont val="Sakkal Majalla"/>
        <charset val="178"/>
      </rPr>
      <t>نوع الطلاق</t>
    </r>
    <r>
      <rPr>
        <b/>
        <sz val="11"/>
        <rFont val="Arial"/>
        <family val="2"/>
        <charset val="178"/>
      </rPr>
      <t xml:space="preserve"> </t>
    </r>
    <r>
      <rPr>
        <b/>
        <sz val="10"/>
        <rFont val="Arial"/>
        <family val="2"/>
      </rPr>
      <t>Type of Divorce</t>
    </r>
  </si>
  <si>
    <t xml:space="preserve">                  فئة عمر الزوجة 
                                     (بالسنوات)
  فئة عمر
 الزوج (بالسنوات)</t>
  </si>
  <si>
    <t xml:space="preserve">                جنسية الزوجة 
  جنسية الزوج </t>
  </si>
  <si>
    <t xml:space="preserve">                   نوع الطلاق
   فئة عمر
   الزوجة (بالسنوات)</t>
  </si>
  <si>
    <t>ARRIVALS BY PORTS OF ENTRY AND COUNTRY OF NATIONALITY GROUPS</t>
  </si>
  <si>
    <t>السكان المتواجدون داخل حدود الدولة في نهاية الشهر.</t>
  </si>
  <si>
    <t>Population within the country at the end of the month.</t>
  </si>
  <si>
    <t>Municipality
(Place of Husband)</t>
  </si>
  <si>
    <t>البلدية
(مكان إقامة الزوج)</t>
  </si>
  <si>
    <t xml:space="preserve">MARRIAGES BY NATIONALITY OF HUSBAND </t>
  </si>
  <si>
    <t>MARRIAGES BY NATIONALITY OF WIFE AND HUSBAND</t>
  </si>
  <si>
    <t xml:space="preserve">Municipality
(Place of Husband)  </t>
  </si>
  <si>
    <t>REGISTERED LIVE BIRTHS BY GENDER AND NATIONALITY</t>
  </si>
  <si>
    <r>
      <rPr>
        <b/>
        <sz val="11"/>
        <rFont val="Sakkal Majalla"/>
        <charset val="178"/>
      </rPr>
      <t>المجموع</t>
    </r>
    <r>
      <rPr>
        <b/>
        <sz val="10"/>
        <rFont val="Arial"/>
        <family val="2"/>
      </rPr>
      <t xml:space="preserve">
</t>
    </r>
    <r>
      <rPr>
        <b/>
        <sz val="8"/>
        <rFont val="Arial"/>
        <family val="2"/>
      </rPr>
      <t>Total</t>
    </r>
  </si>
  <si>
    <r>
      <rPr>
        <b/>
        <sz val="11"/>
        <rFont val="Sakkal Majalla"/>
        <charset val="178"/>
      </rPr>
      <t>إناث</t>
    </r>
    <r>
      <rPr>
        <b/>
        <sz val="10"/>
        <rFont val="Arial"/>
        <family val="2"/>
      </rPr>
      <t xml:space="preserve">
</t>
    </r>
    <r>
      <rPr>
        <sz val="8"/>
        <rFont val="Arial"/>
        <family val="2"/>
      </rPr>
      <t>Females</t>
    </r>
  </si>
  <si>
    <r>
      <rPr>
        <b/>
        <sz val="11"/>
        <rFont val="Sakkal Majalla"/>
        <charset val="178"/>
      </rPr>
      <t>ذكور</t>
    </r>
    <r>
      <rPr>
        <b/>
        <sz val="11"/>
        <rFont val="Arial"/>
        <family val="2"/>
      </rPr>
      <t xml:space="preserve">
</t>
    </r>
    <r>
      <rPr>
        <sz val="8"/>
        <rFont val="Arial"/>
        <family val="2"/>
      </rPr>
      <t>Males</t>
    </r>
  </si>
  <si>
    <t>جدول (10)</t>
  </si>
  <si>
    <t>TABLE (10)</t>
  </si>
  <si>
    <t>TABLE (18)</t>
  </si>
  <si>
    <t>TABLE (21)</t>
  </si>
  <si>
    <t>جدول (21)</t>
  </si>
  <si>
    <t>إشهادات الطلاق حسب جنسية الزوج والفئة العمرية</t>
  </si>
  <si>
    <r>
      <t xml:space="preserve">قطريات
</t>
    </r>
    <r>
      <rPr>
        <b/>
        <sz val="10"/>
        <rFont val="Arial"/>
        <family val="2"/>
      </rPr>
      <t>Qataris</t>
    </r>
  </si>
  <si>
    <r>
      <t xml:space="preserve">غير قطريات
</t>
    </r>
    <r>
      <rPr>
        <b/>
        <sz val="10"/>
        <rFont val="Arial"/>
        <family val="2"/>
      </rPr>
      <t>Non-Qataris</t>
    </r>
  </si>
  <si>
    <r>
      <t xml:space="preserve">قطريات 
</t>
    </r>
    <r>
      <rPr>
        <sz val="8"/>
        <rFont val="Arial"/>
        <family val="2"/>
      </rPr>
      <t>Qataris</t>
    </r>
  </si>
  <si>
    <r>
      <t xml:space="preserve">غير قطريات
</t>
    </r>
    <r>
      <rPr>
        <sz val="8"/>
        <rFont val="Arial"/>
        <family val="2"/>
      </rPr>
      <t>Non-Qataris</t>
    </r>
  </si>
  <si>
    <r>
      <rPr>
        <b/>
        <sz val="11"/>
        <rFont val="Sakkal Majalla"/>
        <charset val="178"/>
      </rPr>
      <t>قطريات</t>
    </r>
    <r>
      <rPr>
        <b/>
        <sz val="11"/>
        <rFont val="Arial"/>
        <family val="2"/>
      </rPr>
      <t xml:space="preserve">
</t>
    </r>
    <r>
      <rPr>
        <b/>
        <sz val="8"/>
        <rFont val="Arial"/>
        <family val="2"/>
      </rPr>
      <t>Qataris</t>
    </r>
  </si>
  <si>
    <r>
      <rPr>
        <b/>
        <sz val="11"/>
        <rFont val="Sakkal Majalla"/>
        <charset val="178"/>
      </rPr>
      <t>غير قطريات</t>
    </r>
    <r>
      <rPr>
        <b/>
        <sz val="8"/>
        <rFont val="Arial"/>
        <family val="2"/>
      </rPr>
      <t xml:space="preserve">
Non-Qataris</t>
    </r>
  </si>
  <si>
    <r>
      <rPr>
        <b/>
        <sz val="11"/>
        <rFont val="Sakkal Majalla"/>
        <charset val="178"/>
      </rPr>
      <t>قطريون</t>
    </r>
    <r>
      <rPr>
        <b/>
        <sz val="11"/>
        <rFont val="Arial"/>
        <family val="2"/>
      </rPr>
      <t xml:space="preserve">
</t>
    </r>
    <r>
      <rPr>
        <b/>
        <sz val="8"/>
        <rFont val="Arial"/>
        <family val="2"/>
      </rPr>
      <t>Qataris</t>
    </r>
  </si>
  <si>
    <r>
      <rPr>
        <b/>
        <sz val="11"/>
        <rFont val="Sakkal Majalla"/>
        <charset val="178"/>
      </rPr>
      <t>غير قطريين</t>
    </r>
    <r>
      <rPr>
        <b/>
        <sz val="8"/>
        <rFont val="Arial"/>
        <family val="2"/>
      </rPr>
      <t xml:space="preserve">
Non-Qataris</t>
    </r>
  </si>
  <si>
    <t>رئيس جهاز التخطيط والإحصاء</t>
  </si>
  <si>
    <t>TABLE (17)</t>
  </si>
  <si>
    <t>تصدر هذه النشرة بصفة دورية (ربع سنوية) وتتضمن بيانات عن السكان، الإحصاءات الحيوية (الزواج والطلاق - المواليد والوفيات)، علماً بأن هذه البيانات أولية.</t>
  </si>
  <si>
    <t>This  bulletin is periodically published (quarterly). It includes data on population and vital statistics (marriage and divorce, births and deaths), bearing in mind that these data are preliminary.</t>
  </si>
  <si>
    <t>DEPARTURES BY PORTS OF EXIT AND COUNTRY OF NATIONALITY GROUPS</t>
  </si>
  <si>
    <t>Presedint of Planning &amp; Statistcs Authority</t>
  </si>
  <si>
    <t>محتويات الجداول</t>
  </si>
  <si>
    <t xml:space="preserve"> Graphs</t>
  </si>
  <si>
    <t>محتويات الرسوم البيانية</t>
  </si>
  <si>
    <t>الرسوم البيانية</t>
  </si>
  <si>
    <t>Graphs Contents</t>
  </si>
  <si>
    <t>Tables Contents</t>
  </si>
  <si>
    <r>
      <t xml:space="preserve">قطريات
</t>
    </r>
    <r>
      <rPr>
        <b/>
        <sz val="9"/>
        <rFont val="Arial"/>
        <family val="2"/>
      </rPr>
      <t>Qataris</t>
    </r>
  </si>
  <si>
    <r>
      <t xml:space="preserve">غير قطريات
</t>
    </r>
    <r>
      <rPr>
        <b/>
        <sz val="9"/>
        <rFont val="Arial"/>
        <family val="2"/>
      </rPr>
      <t>Non-Qataris</t>
    </r>
  </si>
  <si>
    <r>
      <t xml:space="preserve">قطريون
</t>
    </r>
    <r>
      <rPr>
        <b/>
        <sz val="9"/>
        <rFont val="Arial"/>
        <family val="2"/>
      </rPr>
      <t>Qataris</t>
    </r>
  </si>
  <si>
    <r>
      <t xml:space="preserve">غير قطريين
</t>
    </r>
    <r>
      <rPr>
        <b/>
        <sz val="9"/>
        <rFont val="Arial"/>
        <family val="2"/>
      </rPr>
      <t>Non-Qataris</t>
    </r>
  </si>
  <si>
    <t>وفيات الأطفال الرضع المسجلة حسب الجنسية والنوع والبلدية</t>
  </si>
  <si>
    <t>10 +</t>
  </si>
  <si>
    <t>25+</t>
  </si>
  <si>
    <t>قطريون</t>
  </si>
  <si>
    <t>غير قطريين</t>
  </si>
  <si>
    <t>10+</t>
  </si>
  <si>
    <t>قطريات</t>
  </si>
  <si>
    <t>غير قطريات</t>
  </si>
  <si>
    <t xml:space="preserve">ثانياً: الإحصاءات الحيوية </t>
  </si>
  <si>
    <t xml:space="preserve">Second: Vital Statistics </t>
  </si>
  <si>
    <t>(الزواج والطلاق)</t>
  </si>
  <si>
    <t>(Marriage and Divorce)</t>
  </si>
  <si>
    <t>(المواليد والوفيات)</t>
  </si>
  <si>
    <t xml:space="preserve">ثالثاً: الإحصاءات الحيوية </t>
  </si>
  <si>
    <t xml:space="preserve">Third: Vital Statistics </t>
  </si>
  <si>
    <t>(Births and Deaths)</t>
  </si>
  <si>
    <t>دول آسيوية</t>
  </si>
  <si>
    <t>دول أفريقية</t>
  </si>
  <si>
    <t>دول أمريكــا الشماليـــة</t>
  </si>
  <si>
    <t>دول أمريكا الوسطى والكاريبية</t>
  </si>
  <si>
    <t>غير مبين
Not Stated</t>
  </si>
  <si>
    <t>غير مبين</t>
  </si>
  <si>
    <t>Not stated</t>
  </si>
  <si>
    <r>
      <rPr>
        <b/>
        <sz val="12"/>
        <rFont val="Sakkal Majalla"/>
        <charset val="178"/>
      </rPr>
      <t>ذكور</t>
    </r>
    <r>
      <rPr>
        <b/>
        <sz val="10"/>
        <rFont val="Arial"/>
        <family val="2"/>
      </rPr>
      <t xml:space="preserve">
</t>
    </r>
    <r>
      <rPr>
        <sz val="10"/>
        <rFont val="Arial"/>
        <family val="2"/>
      </rPr>
      <t>Males</t>
    </r>
  </si>
  <si>
    <r>
      <rPr>
        <b/>
        <sz val="12"/>
        <rFont val="Sakkal Majalla"/>
        <charset val="178"/>
      </rPr>
      <t>المجموع</t>
    </r>
    <r>
      <rPr>
        <b/>
        <sz val="12"/>
        <rFont val="Arial"/>
        <family val="2"/>
      </rPr>
      <t xml:space="preserve">
</t>
    </r>
    <r>
      <rPr>
        <sz val="10"/>
        <rFont val="Arial"/>
        <family val="2"/>
      </rPr>
      <t>Total</t>
    </r>
  </si>
  <si>
    <r>
      <t xml:space="preserve">إناث
</t>
    </r>
    <r>
      <rPr>
        <b/>
        <sz val="8"/>
        <rFont val="Arial"/>
        <family val="2"/>
      </rPr>
      <t>Females</t>
    </r>
  </si>
  <si>
    <t>DIVORCES BY NATIONALITY OF HUSBAND AND AGE GROUP</t>
  </si>
  <si>
    <t>ونأمل أن يكون ما وفرته هذه النشرة من بيانات ذات فائدة وتغطي متطلبات المستخدمين للبيانات الإحصائية. ولا يسعنا إلا أن نتقدم بجزيل الشكر لجميع الجهات التي تزودنا بالبيانات والمعلومات بصورة منتظمة من خلال الربط الالكتروني.</t>
  </si>
  <si>
    <t>دول أمريكــا الجنوبيــــة</t>
  </si>
  <si>
    <t>دول امريكــا الجنوبيــــة  South American countries</t>
  </si>
  <si>
    <t>دول امريكــا الجنوبيــــة South American countries</t>
  </si>
  <si>
    <t>البلدية
(مكان إقامة الزوجة)</t>
  </si>
  <si>
    <t>Municipality
(Place of Wife Resident)</t>
  </si>
  <si>
    <t xml:space="preserve">                      Age Group of  
                        Wife (in Years)
 Age Group of
 Husband (in Years)</t>
  </si>
  <si>
    <t>Not Stated</t>
  </si>
  <si>
    <t xml:space="preserve">Major Irrevocable Divorce </t>
  </si>
  <si>
    <t>العدد
No.</t>
  </si>
  <si>
    <r>
      <t xml:space="preserve">العدد
</t>
    </r>
    <r>
      <rPr>
        <sz val="9"/>
        <rFont val="Calibri"/>
        <family val="2"/>
        <scheme val="minor"/>
      </rPr>
      <t>No.</t>
    </r>
  </si>
  <si>
    <r>
      <t xml:space="preserve">العدد
</t>
    </r>
    <r>
      <rPr>
        <sz val="8"/>
        <rFont val="Calibri"/>
        <family val="2"/>
        <scheme val="minor"/>
      </rPr>
      <t>No.</t>
    </r>
  </si>
  <si>
    <t xml:space="preserve">                  الجنسية والسنة
  فئات عمر الأم 
  (بالسنوات)</t>
  </si>
  <si>
    <t>المجموع
Total</t>
  </si>
  <si>
    <t>المنفذ الجوي</t>
  </si>
  <si>
    <t>المنفذ البحري</t>
  </si>
  <si>
    <t>Air Port</t>
  </si>
  <si>
    <t>Sea Port</t>
  </si>
  <si>
    <r>
      <rPr>
        <b/>
        <sz val="12"/>
        <rFont val="Sakkal Majalla"/>
        <charset val="178"/>
      </rPr>
      <t>النسبة</t>
    </r>
    <r>
      <rPr>
        <b/>
        <sz val="10"/>
        <rFont val="Arial"/>
        <family val="2"/>
      </rPr>
      <t xml:space="preserve">
</t>
    </r>
    <r>
      <rPr>
        <sz val="9"/>
        <rFont val="Arial"/>
        <family val="2"/>
      </rPr>
      <t>%</t>
    </r>
  </si>
  <si>
    <t xml:space="preserve">                       Nationality 
                             &amp; Year
 Age Group
  of Mother
  (in Years)</t>
  </si>
  <si>
    <r>
      <t xml:space="preserve">رقم الجدول
</t>
    </r>
    <r>
      <rPr>
        <b/>
        <sz val="8"/>
        <color theme="8" tint="-0.249977111117893"/>
        <rFont val="Arial"/>
        <family val="2"/>
      </rPr>
      <t>Table No.</t>
    </r>
  </si>
  <si>
    <r>
      <t xml:space="preserve">رقم الصفحة
</t>
    </r>
    <r>
      <rPr>
        <b/>
        <sz val="8"/>
        <color theme="8" tint="-0.249977111117893"/>
        <rFont val="Arial"/>
        <family val="2"/>
      </rPr>
      <t>Page No.</t>
    </r>
  </si>
  <si>
    <r>
      <t xml:space="preserve">رقم الرسم
</t>
    </r>
    <r>
      <rPr>
        <b/>
        <sz val="8"/>
        <color theme="8" tint="-0.249977111117893"/>
        <rFont val="Arial"/>
        <family val="2"/>
      </rPr>
      <t>Graph No.</t>
    </r>
  </si>
  <si>
    <t xml:space="preserve"> </t>
  </si>
  <si>
    <t xml:space="preserve">والهدف من هذه النشرة هو إتاحة ونشر  أحدث الإحصاءات الرسمية  والمؤشرات السكانية لكافة المستفيدين بشكلٍ دوري وفقاً للمعايير الدولية وبما يتوافق مع الاحتياجات الوطنية. </t>
  </si>
  <si>
    <t>The aim of this bulletin is to periodically provide and publish the latest official statistics and population indicators for all recipients,  in accordance with international standards and in line with national needs.</t>
  </si>
  <si>
    <t>Graph No. (2) شكل رقم</t>
  </si>
  <si>
    <t>Graph No. (1) شكل رقم</t>
  </si>
  <si>
    <t>Graph No. (3) شكل رقم</t>
  </si>
  <si>
    <t xml:space="preserve">                            Nationality                                       of Wife
  Nationality 
  of Husband </t>
  </si>
  <si>
    <t>Graph No. (4) شكل رقم</t>
  </si>
  <si>
    <t>Graph No. (5) شكل رقم</t>
  </si>
  <si>
    <r>
      <rPr>
        <b/>
        <sz val="11"/>
        <rFont val="Arial"/>
        <family val="2"/>
      </rPr>
      <t>بينونة صغرى</t>
    </r>
    <r>
      <rPr>
        <sz val="8"/>
        <rFont val="Arial"/>
        <family val="2"/>
      </rPr>
      <t xml:space="preserve">
</t>
    </r>
    <r>
      <rPr>
        <sz val="10"/>
        <rFont val="Arial"/>
        <family val="2"/>
      </rPr>
      <t xml:space="preserve">Minor Irrevocable Divorce </t>
    </r>
  </si>
  <si>
    <r>
      <rPr>
        <b/>
        <sz val="11"/>
        <rFont val="Arial"/>
        <family val="2"/>
      </rPr>
      <t>رجعي</t>
    </r>
    <r>
      <rPr>
        <sz val="10"/>
        <rFont val="Arial"/>
        <family val="2"/>
      </rPr>
      <t xml:space="preserve">
Revocable Divorce</t>
    </r>
    <r>
      <rPr>
        <sz val="9"/>
        <rFont val="Arial"/>
        <family val="2"/>
      </rPr>
      <t xml:space="preserve"> </t>
    </r>
  </si>
  <si>
    <r>
      <rPr>
        <b/>
        <sz val="11"/>
        <rFont val="Arial"/>
        <family val="2"/>
      </rPr>
      <t>خلع</t>
    </r>
    <r>
      <rPr>
        <sz val="10"/>
        <rFont val="Arial"/>
        <family val="2"/>
      </rPr>
      <t xml:space="preserve">
Divorce Against Compensation</t>
    </r>
  </si>
  <si>
    <r>
      <rPr>
        <b/>
        <sz val="11"/>
        <rFont val="Arial"/>
        <family val="2"/>
      </rPr>
      <t>بينونة كبرى</t>
    </r>
    <r>
      <rPr>
        <sz val="10"/>
        <rFont val="Arial"/>
        <family val="2"/>
      </rPr>
      <t xml:space="preserve">
Major Irrevocable Divorce </t>
    </r>
  </si>
  <si>
    <r>
      <rPr>
        <b/>
        <sz val="11"/>
        <rFont val="Arial"/>
        <family val="2"/>
      </rPr>
      <t>المجموع</t>
    </r>
    <r>
      <rPr>
        <b/>
        <sz val="10"/>
        <rFont val="Arial"/>
        <family val="2"/>
      </rPr>
      <t xml:space="preserve">
Total</t>
    </r>
  </si>
  <si>
    <t xml:space="preserve">                      نوع الطلاق
 جنسية الزوج</t>
  </si>
  <si>
    <t>Graph No. (6) شكل رقم</t>
  </si>
  <si>
    <t>Minor Irrevocable Divorce</t>
  </si>
  <si>
    <r>
      <t>بينونة كبرى</t>
    </r>
    <r>
      <rPr>
        <sz val="10"/>
        <rFont val="Arial"/>
        <family val="2"/>
      </rPr>
      <t/>
    </r>
  </si>
  <si>
    <r>
      <t>بينونة صغرى</t>
    </r>
    <r>
      <rPr>
        <sz val="12"/>
        <rFont val="Arial"/>
        <family val="2"/>
      </rPr>
      <t xml:space="preserve"> </t>
    </r>
  </si>
  <si>
    <t>Graph No. (7) شكل رقم</t>
  </si>
  <si>
    <t xml:space="preserve">                       فئة عمر الزوجة 
                              (بالسنوات)
  فئة عمر
 الزوج (بالسنوات)</t>
  </si>
  <si>
    <t xml:space="preserve">                     Age Group of Wife
                              (in Years)
 Age Group of
 Husband (in Years)</t>
  </si>
  <si>
    <t>Graph No. (8) شكل رقم</t>
  </si>
  <si>
    <r>
      <rPr>
        <b/>
        <sz val="12"/>
        <rFont val="Sakkal Majalla"/>
        <charset val="178"/>
      </rPr>
      <t>النسبة لمدة الحياة الزواجية</t>
    </r>
    <r>
      <rPr>
        <sz val="10"/>
        <rFont val="Arial"/>
        <family val="2"/>
      </rPr>
      <t xml:space="preserve">
Percentage of Duration of Marriage </t>
    </r>
  </si>
  <si>
    <r>
      <t xml:space="preserve">قطريون 
</t>
    </r>
    <r>
      <rPr>
        <b/>
        <sz val="8"/>
        <rFont val="Arial"/>
        <family val="2"/>
      </rPr>
      <t>Qataris</t>
    </r>
  </si>
  <si>
    <r>
      <t xml:space="preserve">غير قطريين
</t>
    </r>
    <r>
      <rPr>
        <b/>
        <sz val="8"/>
        <rFont val="Arial"/>
        <family val="2"/>
      </rPr>
      <t>Non-Qataris</t>
    </r>
  </si>
  <si>
    <t>المنفذ البري</t>
  </si>
  <si>
    <t>Graph No. (9) شكل رقم</t>
  </si>
  <si>
    <t>Graph No. (10) شكل رقم</t>
  </si>
  <si>
    <t>Graph No. (11) شكل رقم</t>
  </si>
  <si>
    <t>Graph No. (12) شكل رقم</t>
  </si>
  <si>
    <t>Graph No. (13) شكل رقم</t>
  </si>
  <si>
    <t xml:space="preserve">                          Nationality 
                             &amp; Gender
  Age Group
  of Mother
  (in Years)</t>
  </si>
  <si>
    <t xml:space="preserve">               الجنسية والنوع
 فئة عمرالأم
 (بالسنوات)</t>
  </si>
  <si>
    <t>Graph No. (14) شكل رقم</t>
  </si>
  <si>
    <t xml:space="preserve">                    الجنسية
                     والنوع
  البلدية         </t>
  </si>
  <si>
    <t xml:space="preserve">                      Nationality 
                         &amp; Gender
 Municipality</t>
  </si>
  <si>
    <t>الوفيات المسجلة حسب النوع والبلدية</t>
  </si>
  <si>
    <t>REGISTERED DEAEHS BY GENDER AND MUNICIPALITY</t>
  </si>
  <si>
    <t xml:space="preserve">                        الجنسية
                        والنوع
    البلدية</t>
  </si>
  <si>
    <t xml:space="preserve">                           Nationality 
                            &amp; Gender
  Municipality</t>
  </si>
  <si>
    <t xml:space="preserve">السكان حسب الفئات العمرية </t>
  </si>
  <si>
    <t>POPULATION BY AGE GROUPS</t>
  </si>
  <si>
    <t>القادمون حسب مجموعات جنسيات الدول</t>
  </si>
  <si>
    <t>ARRIVALS BY COUNTRY OF NATIONALITY GROUPS</t>
  </si>
  <si>
    <t>المغادرون حسب مجموعات جنسيات الدول</t>
  </si>
  <si>
    <t>DEPARTURES BY COUNTRY OF NATIONALITY GROUPS</t>
  </si>
  <si>
    <t xml:space="preserve">عقود الزواج حسب فئة عمر الزوجة والزوج </t>
  </si>
  <si>
    <t>MARRIAGES BY AGE GROUP OF WIFE &amp; HUSBAND</t>
  </si>
  <si>
    <t xml:space="preserve">إشهادات الطلاق حسب نوع الطلاق </t>
  </si>
  <si>
    <t xml:space="preserve">DIVORCES BY TYPE OF DIVORCE </t>
  </si>
  <si>
    <t xml:space="preserve">                  الجنسية 
 فئات العمر
 (بالسنوات)</t>
  </si>
  <si>
    <t xml:space="preserve">                     Nationality          
 Age Group
 (in Years)</t>
  </si>
  <si>
    <t xml:space="preserve">                 الجنسية 
 فئات العمر
 (بالسنوات)</t>
  </si>
  <si>
    <t xml:space="preserve">                  Nationality          
 Age Group
 (in Years)</t>
  </si>
  <si>
    <t>إشهادات الطلاق حسب فئة عمر الزوجة</t>
  </si>
  <si>
    <t>DIVORCES BY WIFE'S AGE GROUP</t>
  </si>
  <si>
    <t>إشهادات الطلاق حسب فئة عمر  الزوجة والزوج</t>
  </si>
  <si>
    <t>المواليد أحياء المسجلون حسب الجنسية</t>
  </si>
  <si>
    <t>REGISTERED LIVE BIRTHS BY NATIONALITY</t>
  </si>
  <si>
    <t>المواليد أحياء المسجلون حسب فئة عمر الأم</t>
  </si>
  <si>
    <t>REGISTERED LIVE BIRTHS BY AGE GROUP OF MOTHER</t>
  </si>
  <si>
    <t>0</t>
  </si>
  <si>
    <t>20-24</t>
  </si>
  <si>
    <t>25-29</t>
  </si>
  <si>
    <t>30-34</t>
  </si>
  <si>
    <t>35-39</t>
  </si>
  <si>
    <t>40-44</t>
  </si>
  <si>
    <t>45-49</t>
  </si>
  <si>
    <t xml:space="preserve">                     Type of  Divorce
   Age Group
   of Wife (in Years)</t>
  </si>
  <si>
    <t>DIVORCES BY DURATION OF MARRIAGE OF HUSBAND (QATARIS &amp; NON-QATARIS)</t>
  </si>
  <si>
    <t>DIVORCES BY NATIONALITY OF WIFE AND DURATION OF MARRIAGE OF WIFE</t>
  </si>
  <si>
    <t>DIVORCES BY DURATION OF MARRIAGE OF WIFE (QATARIS &amp; NON-QATARIS)</t>
  </si>
  <si>
    <t>REGISTERED LIVE BIRTHS BY NATIONALITY AND AGE GROUP OF MOTHER</t>
  </si>
  <si>
    <r>
      <t>Land</t>
    </r>
    <r>
      <rPr>
        <b/>
        <vertAlign val="superscript"/>
        <sz val="9"/>
        <rFont val="Arial"/>
        <family val="2"/>
      </rPr>
      <t xml:space="preserve"> </t>
    </r>
    <r>
      <rPr>
        <b/>
        <sz val="9"/>
        <rFont val="Arial"/>
        <family val="2"/>
      </rPr>
      <t xml:space="preserve">Port </t>
    </r>
  </si>
  <si>
    <t xml:space="preserve"> بقية دول مجلس التعاون </t>
  </si>
  <si>
    <r>
      <t xml:space="preserve">الربع الأول، 2022
</t>
    </r>
    <r>
      <rPr>
        <b/>
        <sz val="9"/>
        <rFont val="Calibri"/>
        <family val="2"/>
        <scheme val="minor"/>
      </rPr>
      <t>First Quarter, 2022</t>
    </r>
  </si>
  <si>
    <r>
      <t xml:space="preserve">الربع الأول، 2022
</t>
    </r>
    <r>
      <rPr>
        <b/>
        <sz val="8"/>
        <rFont val="Calibri"/>
        <family val="2"/>
        <scheme val="minor"/>
      </rPr>
      <t>First Quarter, 2022</t>
    </r>
  </si>
  <si>
    <r>
      <t xml:space="preserve">الربع الأول 2022
First </t>
    </r>
    <r>
      <rPr>
        <b/>
        <sz val="7.5"/>
        <rFont val="Calibri"/>
        <family val="2"/>
        <scheme val="minor"/>
      </rPr>
      <t>Quarter, 2022</t>
    </r>
  </si>
  <si>
    <r>
      <t>الربع الأول، 2022
First</t>
    </r>
    <r>
      <rPr>
        <b/>
        <sz val="8"/>
        <rFont val="Calibri"/>
        <family val="2"/>
        <scheme val="minor"/>
      </rPr>
      <t xml:space="preserve"> Quarter, 2022</t>
    </r>
  </si>
  <si>
    <t>REGISTERED LIVE BIRTHS BY GENDER AND NATIONALITY, The First Quarter, 2021, The Fourth Quarter 2021 - The First Quarter, 2022</t>
  </si>
  <si>
    <t xml:space="preserve">                             Type of                                                 Divorce  
  Nationality 
  of Husband</t>
  </si>
  <si>
    <t>أم صلال</t>
  </si>
  <si>
    <t>يتضمن هذا الجزء من النشرة بيانات عن المواليد أحياء المسجلة حسب الجنسية والجنس والبلدية وفئة عمر الأم كما تتضمن بيانات عن الوفيات حسب مكان الوفاة والجنسية والجنس والبلدية ووفيات الأطفال الرضع.</t>
  </si>
  <si>
    <t>This part includes data on registered live births by nationality, sex, municipality and mother age group, as well as data on deaths by place of death, nationality, sex, municipality and infant mortality.</t>
  </si>
  <si>
    <t>This part of the bulletin includes data on marriages contracts and registered divorce declarations by nationality and age groups of spouses and by residence of the wife, as well as data on divorce declarations by duration of marriage and type of divorce.</t>
  </si>
  <si>
    <t>يتضمن هذا الجزء من النشرة بيانات عن عقود الزواج وإشهادات الطلاق المسجلة حسب جنسية الزوج والزوجة وأيضاً حسب مكان إقامة الزوجة وحسب فئة عمر الزوج والزوجة كذلك يتضمن بيانات إشهادات الطلاق حسب مدة الحياة الزواجية ونوع الطلاق.</t>
  </si>
  <si>
    <r>
      <t xml:space="preserve">أبريل   </t>
    </r>
    <r>
      <rPr>
        <b/>
        <sz val="11"/>
        <rFont val="Sakkal Majalla"/>
        <charset val="178"/>
      </rPr>
      <t xml:space="preserve">April </t>
    </r>
    <r>
      <rPr>
        <b/>
        <sz val="12"/>
        <rFont val="Sakkal Majalla"/>
        <charset val="178"/>
      </rPr>
      <t xml:space="preserve"> 2022</t>
    </r>
  </si>
  <si>
    <r>
      <t xml:space="preserve">مايو  </t>
    </r>
    <r>
      <rPr>
        <b/>
        <sz val="11"/>
        <rFont val="Sakkal Majalla"/>
        <charset val="178"/>
      </rPr>
      <t xml:space="preserve">May </t>
    </r>
    <r>
      <rPr>
        <b/>
        <sz val="12"/>
        <rFont val="Sakkal Majalla"/>
        <charset val="178"/>
      </rPr>
      <t xml:space="preserve"> 2022 </t>
    </r>
  </si>
  <si>
    <r>
      <t xml:space="preserve">يونيو  </t>
    </r>
    <r>
      <rPr>
        <b/>
        <sz val="11"/>
        <rFont val="Sakkal Majalla"/>
        <charset val="178"/>
      </rPr>
      <t xml:space="preserve">June </t>
    </r>
    <r>
      <rPr>
        <b/>
        <sz val="12"/>
        <rFont val="Sakkal Majalla"/>
        <charset val="178"/>
      </rPr>
      <t xml:space="preserve"> 2022 </t>
    </r>
  </si>
  <si>
    <r>
      <t xml:space="preserve">أبريل  </t>
    </r>
    <r>
      <rPr>
        <b/>
        <sz val="10"/>
        <rFont val="Sakkal Majalla"/>
        <charset val="178"/>
      </rPr>
      <t>April</t>
    </r>
    <r>
      <rPr>
        <b/>
        <sz val="12"/>
        <rFont val="Sakkal Majalla"/>
        <charset val="178"/>
      </rPr>
      <t xml:space="preserve"> 2022</t>
    </r>
  </si>
  <si>
    <r>
      <t xml:space="preserve">مايو </t>
    </r>
    <r>
      <rPr>
        <b/>
        <sz val="10"/>
        <rFont val="Sakkal Majalla"/>
        <charset val="178"/>
      </rPr>
      <t>May</t>
    </r>
    <r>
      <rPr>
        <b/>
        <sz val="12"/>
        <rFont val="Sakkal Majalla"/>
        <charset val="178"/>
      </rPr>
      <t xml:space="preserve"> 2022 </t>
    </r>
  </si>
  <si>
    <r>
      <t>يونيو</t>
    </r>
    <r>
      <rPr>
        <b/>
        <sz val="14"/>
        <rFont val="Sakkal Majalla"/>
        <charset val="178"/>
      </rPr>
      <t xml:space="preserve"> </t>
    </r>
    <r>
      <rPr>
        <b/>
        <sz val="10"/>
        <rFont val="Sakkal Majalla"/>
        <charset val="178"/>
      </rPr>
      <t>June</t>
    </r>
    <r>
      <rPr>
        <b/>
        <sz val="12"/>
        <rFont val="Sakkal Majalla"/>
        <charset val="178"/>
      </rPr>
      <t xml:space="preserve"> 2022 </t>
    </r>
  </si>
  <si>
    <t>الربع الثاني، 2022</t>
  </si>
  <si>
    <t>The Second Quarter, 2022</t>
  </si>
  <si>
    <r>
      <t xml:space="preserve"> </t>
    </r>
    <r>
      <rPr>
        <b/>
        <sz val="11"/>
        <color rgb="FF000000"/>
        <rFont val="Arial"/>
        <family val="2"/>
      </rPr>
      <t>The Second Quarter, 2022</t>
    </r>
  </si>
  <si>
    <r>
      <t xml:space="preserve">الربع الثاني، 2022
</t>
    </r>
    <r>
      <rPr>
        <b/>
        <sz val="9"/>
        <rFont val="Calibri"/>
        <family val="2"/>
        <scheme val="minor"/>
      </rPr>
      <t>Second Quarter, 2022</t>
    </r>
  </si>
  <si>
    <t xml:space="preserve"> الربع الأول، 2022 - الربع الثاني، 2022</t>
  </si>
  <si>
    <t>The First Quarter, 2022 - The Second Quarter, 2022</t>
  </si>
  <si>
    <t>الربع الثاني 2022</t>
  </si>
  <si>
    <t xml:space="preserve"> The Second Quarter, 2022</t>
  </si>
  <si>
    <r>
      <t>الربع  الثاني</t>
    </r>
    <r>
      <rPr>
        <b/>
        <sz val="14"/>
        <color rgb="FFFF0000"/>
        <rFont val="Sakkal Majalla"/>
        <charset val="178"/>
      </rPr>
      <t xml:space="preserve"> </t>
    </r>
    <r>
      <rPr>
        <b/>
        <sz val="14"/>
        <color rgb="FF000000"/>
        <rFont val="Sakkal Majalla"/>
        <charset val="178"/>
      </rPr>
      <t>2022</t>
    </r>
  </si>
  <si>
    <r>
      <t xml:space="preserve">الربع الثاني، 2021
</t>
    </r>
    <r>
      <rPr>
        <b/>
        <sz val="9"/>
        <rFont val="Calibri"/>
        <family val="2"/>
        <scheme val="minor"/>
      </rPr>
      <t>Second Quarter, 2021</t>
    </r>
  </si>
  <si>
    <t>الربع الأول - الربع الثاني،2022</t>
  </si>
  <si>
    <t>The First Quarter - The Second Quarter, 2022</t>
  </si>
  <si>
    <r>
      <t xml:space="preserve">الربع الثاني، 2022
</t>
    </r>
    <r>
      <rPr>
        <b/>
        <sz val="8"/>
        <rFont val="Calibri"/>
        <family val="2"/>
        <scheme val="minor"/>
      </rPr>
      <t>Second Quarter, 2022</t>
    </r>
  </si>
  <si>
    <r>
      <t xml:space="preserve">الربع الثاني، 2021
</t>
    </r>
    <r>
      <rPr>
        <b/>
        <sz val="8"/>
        <rFont val="Calibri"/>
        <family val="2"/>
        <scheme val="minor"/>
      </rPr>
      <t>Second Quarter, 2021</t>
    </r>
  </si>
  <si>
    <t xml:space="preserve"> الربع الثاني  2021، الربع الأول  -  الربع الثاني 2022</t>
  </si>
  <si>
    <t xml:space="preserve"> The Second Quarter, 2021,  The First Quarter - The Second Quarter, 2022</t>
  </si>
  <si>
    <t>الربع الأول - الربع الثاني 2022</t>
  </si>
  <si>
    <r>
      <t xml:space="preserve">الربع الثاني 2022
Second </t>
    </r>
    <r>
      <rPr>
        <b/>
        <sz val="7.5"/>
        <rFont val="Calibri"/>
        <family val="2"/>
        <scheme val="minor"/>
      </rPr>
      <t>Quarter, 2022</t>
    </r>
  </si>
  <si>
    <t xml:space="preserve"> The First Quarter - The Second Quarter, 2022</t>
  </si>
  <si>
    <t xml:space="preserve"> الربع الثاني  2021 - الربع الأول  -  الربع الثاني 2022</t>
  </si>
  <si>
    <t xml:space="preserve"> The Second Quarter, 2021 -  The First Quarter -  The Second Quarter, 2022</t>
  </si>
  <si>
    <r>
      <t>الربع الثاني، 2022
Second</t>
    </r>
    <r>
      <rPr>
        <b/>
        <sz val="8"/>
        <rFont val="Calibri"/>
        <family val="2"/>
        <scheme val="minor"/>
      </rPr>
      <t xml:space="preserve"> Quarter, 2022</t>
    </r>
  </si>
  <si>
    <r>
      <t>الربع الثاني، 2021
Second</t>
    </r>
    <r>
      <rPr>
        <b/>
        <sz val="8"/>
        <rFont val="Calibri"/>
        <family val="2"/>
        <scheme val="minor"/>
      </rPr>
      <t xml:space="preserve"> Quarter, 2021</t>
    </r>
  </si>
  <si>
    <t xml:space="preserve"> الربع الأول - الربع الثاني، 2022</t>
  </si>
  <si>
    <t>البيانات المنشورة للربع الثاني لعام 2022 مقارنة بالربع الأول لعام 2022  والربع الثاني 2021 حسب المواضيع أعلاه.</t>
  </si>
  <si>
    <t>Data pulished for Q2, 2022 compared to Q1, 2022 and Q2 of 2021 by the themes above.</t>
  </si>
  <si>
    <t>يتضمن هذا الجزء من النشرة بيانات عن عدد السكان للربع الثاني 2022 حسب الفئات العمرية والنوع.</t>
  </si>
  <si>
    <t>كما يتضمن عدد القادمين والمغادرين عبر المنافذ خلال الربع الثاني لعام 2022 مقارنة بالربع الأول 2022.</t>
  </si>
  <si>
    <t>This part of bulletin includes data on the number of population for Q2, 2022 by age groups and gender.</t>
  </si>
  <si>
    <t>It also includes the number of arrivals and departures via various Qatari ports during Q2, 2022 and compared to Q1, 2022.</t>
  </si>
  <si>
    <t>السكان حسب الفئات العمرية، الربع الثاني، 2022</t>
  </si>
  <si>
    <t>القادمون حسب مجموعات جنسيات الدول، الربع  الثاني، 2022</t>
  </si>
  <si>
    <t>المغادرون حسب مجموعات جنسيات الدول، الربع الثاني، 2022</t>
  </si>
  <si>
    <t>عقود الزواج حسب جنسية الزوجة والزوج، الربع  الثاني، 2022</t>
  </si>
  <si>
    <t>عقود الزواج حسب فئة عمر الزوجة والزوج، الربع  الثاني، 2022</t>
  </si>
  <si>
    <t>إشهادات الطلاق حسب نوع الطلاق، الربع  الثاني، 2022</t>
  </si>
  <si>
    <t>إشهادات الطلاق حسب فئة عمر الزوجة، الربع الثاني، 2022</t>
  </si>
  <si>
    <t>إشهادات الطلاق حسب فئة عمر الزوجة والزوج، الربع  الثاني، 2022</t>
  </si>
  <si>
    <t>إشهادات الطلاق حسب مدة الحياة الزواجية للزوج،الربع  الثاني، 2022</t>
  </si>
  <si>
    <t>إشهادات الطلاق حسب مدة الحياة الزواجية للزوجة، الربع  الثاني، 2022</t>
  </si>
  <si>
    <t>المواليد أحياء المسجلون حسب الجنسية، الربع  الثاني، 2022</t>
  </si>
  <si>
    <t>المواليد أحياء المسجلون حسب الجنسية وفئة عمر الأم، الربع الثاني، 2022</t>
  </si>
  <si>
    <t>الوفيات المسجلة حسب النوع والبلدية، الربع  الثاني، 2022</t>
  </si>
  <si>
    <t>المواليد أحياء المسجلون حسب فئة عمر الأم، الربع الأول - الربع  الثاني، 2022</t>
  </si>
  <si>
    <t>POPULATION BY AGE GROUPS, The Second Quarter, 2022</t>
  </si>
  <si>
    <t>ARRIVALS BY COUNTRY OF NATIONALITY GROUPS, The Second Quarter, 2022</t>
  </si>
  <si>
    <t>DEPARTURES BY COUNTRY OF NATIONALITY GROUPS, The Second Quarter, 2022</t>
  </si>
  <si>
    <t>MARRIAGES BY NATIONALITY OF WIFE AND HUSBAND,The Second Quarter, 2022</t>
  </si>
  <si>
    <t>MARRIAGES BY AGE GROUP OF WIFE AND HUSBAND, The Second Quarter, 2022</t>
  </si>
  <si>
    <t>DIVORCES BY TYPE OF DIVORCE, The Second Quarter, 2022</t>
  </si>
  <si>
    <t>DIVORCES BY WIFE'S AGE GROUP, The Second Quarter, 2022</t>
  </si>
  <si>
    <t>DIVORCES BY AGE GROUP OF WIFE AND HUSBAND, The Second Quarter, 2022</t>
  </si>
  <si>
    <t>DIVORCES BY DURATION OF MARRIAGE OF HUSBAND, The Second Quarter, 2022</t>
  </si>
  <si>
    <t>DIVORCES BY DURATION OF MARRIAGE OF WIFE, The Second Quarter, 2022</t>
  </si>
  <si>
    <t>REGISTERED LIVE BIRTHS  BY NATIONALITY, The Second Quarter, 2022</t>
  </si>
  <si>
    <t>REGISTERED LIVE BIRTHS BY NATIONALITY AND AGE GROUP OF MOTHER, The Second Quarter, 2022</t>
  </si>
  <si>
    <t>REGISTERED DEATHS BY GENDER AND MUNICIPALITY, The Second Quarter, 2022</t>
  </si>
  <si>
    <t>REGISTERED LIVE BIRTHS BY AGE GROUP OF MOTHER, The First Quarter -The Second Quarter, 2022</t>
  </si>
  <si>
    <r>
      <t xml:space="preserve">Data </t>
    </r>
    <r>
      <rPr>
        <sz val="12"/>
        <color rgb="FFFF0000"/>
        <rFont val="Arial"/>
        <family val="2"/>
      </rPr>
      <t>pulished</t>
    </r>
    <r>
      <rPr>
        <sz val="12"/>
        <rFont val="Arial"/>
        <family val="2"/>
      </rPr>
      <t xml:space="preserve"> for Q2, 2022 compared to Q1, 2022 and Q2 of 2021 by the themes above.</t>
    </r>
  </si>
  <si>
    <t>السكان حسب النوع والفئات العمرية، الربع الثاني، 2022</t>
  </si>
  <si>
    <t xml:space="preserve">المغادرون حسب المنفذ ومجموعات جنسيات الدول، الربع الأول -  الربع الثاني، 2022 </t>
  </si>
  <si>
    <t xml:space="preserve">القادمون حسب المنفذ ومجموعات جنسيات الدول، الربع الأول -  الربع الثاني، 2022 </t>
  </si>
  <si>
    <t>عقود الزواج حسب مكان إقامة الزوجة والزوج، الربع الثاني، 2022</t>
  </si>
  <si>
    <t>عقود الزواج حسب جنسية الزوجة والزوج، الربع الثاني، 2022</t>
  </si>
  <si>
    <t>عقود الزواج حسب فئة عمر الزوجة والزوج، الربع الثاني، 2022</t>
  </si>
  <si>
    <t>إشهادات الطلاق حسب نوع الطلاق وجنسية الزوج، الربع الثاني، 2022</t>
  </si>
  <si>
    <t>إشهادات الطلاق حسب مكان إقامة الزوجة والزوج، الربع الثاني، 2022</t>
  </si>
  <si>
    <t>إشهادات الطلاق حسب نوع الطلاق وفئة عمر الزوجة، الربع الثاني، 2022</t>
  </si>
  <si>
    <t>إشهادات الطلاق حسب فئة عمر الزوجة والزوج، الربع الثاني، 2022</t>
  </si>
  <si>
    <t>إشهادات الطلاق حسب نوع الطلاق ومدة الحياة الزواجية للزوج، الربع الثاني، 2022</t>
  </si>
  <si>
    <t>إشهادات الطلاق حسب نوع الطلاق ومدة الحياة الزواجية للزوجة، الربع الثاني،2022</t>
  </si>
  <si>
    <t>المواليد أحياء المسجلون حسب الجنسية والنوع وفئة عمر الأم، الربع الثاني، 2022</t>
  </si>
  <si>
    <t>الوفيات المسجلة حسب الجنسية والنوع والبلدية، الربع الثاني، 2022</t>
  </si>
  <si>
    <t>وفيات الأطفال الرضع المسجلة حسب الجنسية والنوع والبلدية، الربع الثاني، 2022</t>
  </si>
  <si>
    <t>MARRIAGES BY NATIONALITY AND PLACE OF HUSBAND'S RESIDENCE, The Second Quarter, 2021 - The First Quarter - The Second Quarter, 2022</t>
  </si>
  <si>
    <t>MARRIAGES BY NATIONALITY AND PLACE OF WIFE'S RESIDENCE, The Second Quarter, 2021 - The First Quarter - The Second Quarter, 2022</t>
  </si>
  <si>
    <t>MARRIAGES BY NATIONALITY OF HUSBAND, The Second Quarter, 2021 - The First Quarter - The Second Quarter, 2022</t>
  </si>
  <si>
    <t>DIVORCES BY  NATIONALITY OF HUSBAND, The Second Quarter, 2021 - The First Quarter - The Second Quarter, 2022</t>
  </si>
  <si>
    <t>REGISTERED LIVE BIRTHS BY NATIONALITY &amp; AGE GROUP OF MOTHER, The Second Quarter, 2021 - The First Quarter - The Second Quarter, 2022</t>
  </si>
  <si>
    <t>REGISTERED QATARI DEATHS BY GENDER AND PLACE OF DEATH, The Second Quarter, 2021 - The First Quarter - The Second Quarter, 2022</t>
  </si>
  <si>
    <t>REGISTERED INFANT DEATHS BY GENDER AND NATIONALITY, The Second Quarter, 2021 - The First Quarter - The Second Quarter, 2022</t>
  </si>
  <si>
    <t>POPULATION BY GENDER &amp; AGE GROUPS, The Second Quarter, 2022</t>
  </si>
  <si>
    <t>MARRIAGES BY PLACE OF WIFE AND HUSBAND'S RESIDENCE, The Second Quarter, 2022</t>
  </si>
  <si>
    <t>MARRIAGES BY NATIONALITY OF WIFE AND HUSBAND, The Second Quarter, 2022</t>
  </si>
  <si>
    <t>DIVORCES BY TYPE OF DIVORCE AND NATIONALITY OF HUSBAND, The Second Quarter, 2022</t>
  </si>
  <si>
    <t>DIVORCES BY PLACE OF WIFE AND HUSBAND'S RESIDENCE,The Second Quarter, 2022</t>
  </si>
  <si>
    <t>DIVORCES BY TYPE OF DIVORCE AND WIFE'S AGE GROUP, The Second Quarter, 2022</t>
  </si>
  <si>
    <t>DIVORCES BY TYPE OF DIVORCE AND DURATION OF MARRIAGE OF HUSBAND, The Second Quarter, 2022</t>
  </si>
  <si>
    <t>DIVORCES BY TYPE OF DIVORCE AND DURATION OF MARRIAGE OF WIFE, The Second Quarter, 2022</t>
  </si>
  <si>
    <t>REGISTERED LIVE BIRTHS BY NATIONALITY, GENDER AND AGE GROUP OF MOTHER, The Second Quarter, 2022</t>
  </si>
  <si>
    <t>REGISTERED DEATHS BY NATIONALITY, GENDER AND MUNICIPALITY, The Second Quarter, 2022</t>
  </si>
  <si>
    <t>REGISTERED INFANT DEATHS BY NATIONALITY, GENDER AND MUNICIPALITY, The Second Quarter, 2022</t>
  </si>
  <si>
    <t xml:space="preserve">عقود الزواج حسب جنسية ومكان إقامة الزوج، الربع الثاني، 2021 - الربع الأول - الربع الثاني، 2022 </t>
  </si>
  <si>
    <t>عقود الزواج حسب جنسية ومكان إقامة الزوجة، الربع الثاني، 2021 - الربع الأول - الربع الثاني، 2022</t>
  </si>
  <si>
    <t>عقود الزواج حسب جنسية الزوج، الربع الثاني، 2021 - الربع الأول - الربع الثاني، 2022</t>
  </si>
  <si>
    <t>إشهادات الطلاق حسب جنسية الزوج، الربع الثاني، 2021 - الربع الأول - الربع الثاني، 2022</t>
  </si>
  <si>
    <t>المواليد أحياء المسجلون حسب النوع والجنسية، الربع الثاني، 2021 - الربع الأول - الربع الثاني، 2022</t>
  </si>
  <si>
    <t>المواليد أحياء المسجلون حسب الجنسية وفئة عمر الأم، الربع الثاني، 2021 - الربع الأول - الربع الثاني، 2022</t>
  </si>
  <si>
    <t>الوفيات المسجلة للقطريين حسب النوع ومكان الوفاة، الربع الثاني، 2021 - الربع الأول - الربع الثاني، 2022</t>
  </si>
  <si>
    <t>وفيات الأطفال الرضع المسجلة حسب النوع والجنسية، الربع الثاني، 2021 - الربع الأول - الربع الثاني، 2022</t>
  </si>
  <si>
    <t>إشهادات الطلاق حسب جنسية الزوجة ومدة الحياة الزواجية للزوجة، الربع الأول - الربع الثاني، 2022</t>
  </si>
  <si>
    <t>إشهادات الطلاق حسب جنسية الزوجة والفئة العمرية، الربع الأول - الربع الثاني، 2022</t>
  </si>
  <si>
    <t>إشهادات الطلاق حسب  جنسية الزوج والفئة العمرية، الربع الأول - الربع الثاني، 2022</t>
  </si>
  <si>
    <t>ARRIVALS BY PORTS OF ENTRY AND COUNTRY OF NATIONALITY GROUPS, The First Quarter - The Second Quarter, 2022</t>
  </si>
  <si>
    <t>DEPARTURES BY PORTS OF EXIT AND COUNTRY OF NATIONALITY GROUPS, The First Quarter - The Second Quarter, 2022</t>
  </si>
  <si>
    <t>DIVORCES BY NATIONALITY OF HUSBAND AND AGE GROUP , The First Quarter - The Second Quarter, 2022</t>
  </si>
  <si>
    <t>DIVORCES BY NATIONALITY OF WIFE AND AGE GROUP, The First Quarter - The Second Quarter, 2022</t>
  </si>
  <si>
    <t>DIVORCES BY NATIONALITY OF WIFE AND DURATION OF MARRIAGE OF WIFE, The First Quarter - The Second Quarter, 2022</t>
  </si>
  <si>
    <t xml:space="preserve">يغطّي هذا العدد من النشرة الربعية للإحصاءات السكانية  الربع الثاني من عام 2022 مع إجراء بعض المقارنات مع الربع الأول للعام 2022  والربع الثاني 2021 على عددٍ من جداولِ فصل الزواج والطلاق، وفصل المواليد والوفيات، </t>
  </si>
  <si>
    <t xml:space="preserve">This issue of the Quarterly Bulletin of Population Statistics covers Q2 of 2022 compared to Q1 of 2022 and Q2 of 2021 (Birhts &amp; Deaths, Marriages &amp; Divorces).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</si>
</sst>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0.0"/>
    <numFmt numFmtId="167" formatCode="#,##0_ ;\-#,##0\ "/>
    <numFmt numFmtId="168" formatCode="_(* #,##0_);_(* \(#,##0\);_(* &quot;-&quot;??_);_(@_)"/>
  </numFmts>
  <fonts count="93">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sz val="14"/>
      <name val="Arial"/>
      <family val="2"/>
    </font>
    <font>
      <b/>
      <sz val="10"/>
      <name val="Arial"/>
      <family val="2"/>
    </font>
    <font>
      <b/>
      <sz val="11"/>
      <name val="Arial"/>
      <family val="2"/>
    </font>
    <font>
      <sz val="8"/>
      <name val="Arial"/>
      <family val="2"/>
    </font>
    <font>
      <b/>
      <sz val="12"/>
      <name val="Courier New"/>
      <family val="3"/>
    </font>
    <font>
      <b/>
      <sz val="10"/>
      <name val="Arial"/>
      <family val="2"/>
      <charset val="178"/>
    </font>
    <font>
      <b/>
      <sz val="9"/>
      <name val="Arial"/>
      <family val="2"/>
      <charset val="178"/>
    </font>
    <font>
      <sz val="9"/>
      <name val="Arial"/>
      <family val="2"/>
    </font>
    <font>
      <sz val="11"/>
      <color theme="1"/>
      <name val="Calibri"/>
      <family val="2"/>
      <charset val="178"/>
      <scheme val="minor"/>
    </font>
    <font>
      <sz val="10"/>
      <color theme="0"/>
      <name val="Arial"/>
      <family val="2"/>
    </font>
    <font>
      <sz val="11"/>
      <name val="Arial"/>
      <family val="2"/>
    </font>
    <font>
      <sz val="11"/>
      <name val="Calibri"/>
      <family val="2"/>
    </font>
    <font>
      <sz val="10"/>
      <color indexed="10"/>
      <name val="Arial"/>
      <family val="2"/>
      <charset val="178"/>
    </font>
    <font>
      <sz val="10"/>
      <color indexed="10"/>
      <name val="Arial"/>
      <family val="2"/>
    </font>
    <font>
      <b/>
      <sz val="16"/>
      <color indexed="12"/>
      <name val="Arial"/>
      <family val="2"/>
    </font>
    <font>
      <b/>
      <sz val="13.5"/>
      <name val="Arial"/>
      <family val="2"/>
    </font>
    <font>
      <sz val="10"/>
      <color indexed="12"/>
      <name val="Arial"/>
      <family val="2"/>
    </font>
    <font>
      <b/>
      <sz val="14"/>
      <name val="Sakkal Majalla"/>
      <charset val="178"/>
    </font>
    <font>
      <b/>
      <sz val="12"/>
      <name val="Sakkal Majalla"/>
      <charset val="178"/>
    </font>
    <font>
      <b/>
      <sz val="11"/>
      <name val="Sakkal Majalla"/>
      <charset val="178"/>
    </font>
    <font>
      <sz val="9"/>
      <name val="Sakkal Majalla"/>
      <charset val="178"/>
    </font>
    <font>
      <b/>
      <sz val="14"/>
      <name val="Arabic Transparent"/>
      <charset val="178"/>
    </font>
    <font>
      <sz val="14"/>
      <name val="Arabic Transparent"/>
      <charset val="178"/>
    </font>
    <font>
      <sz val="10.5"/>
      <name val="Arial"/>
      <family val="2"/>
    </font>
    <font>
      <sz val="10"/>
      <name val="Sakkal Majalla"/>
      <charset val="178"/>
    </font>
    <font>
      <b/>
      <sz val="11"/>
      <color theme="1"/>
      <name val="Calibri"/>
      <family val="2"/>
      <scheme val="minor"/>
    </font>
    <font>
      <sz val="10"/>
      <color theme="1"/>
      <name val="Arial"/>
      <family val="2"/>
    </font>
    <font>
      <b/>
      <sz val="12"/>
      <color theme="1"/>
      <name val="Sakkal Majalla"/>
      <charset val="178"/>
    </font>
    <font>
      <b/>
      <sz val="10"/>
      <color theme="1"/>
      <name val="Arial"/>
      <family val="2"/>
    </font>
    <font>
      <b/>
      <sz val="9"/>
      <name val="Calibri"/>
      <family val="2"/>
      <scheme val="minor"/>
    </font>
    <font>
      <b/>
      <sz val="8"/>
      <name val="Calibri"/>
      <family val="2"/>
      <scheme val="minor"/>
    </font>
    <font>
      <b/>
      <sz val="7.5"/>
      <name val="Calibri"/>
      <family val="2"/>
      <scheme val="minor"/>
    </font>
    <font>
      <b/>
      <sz val="10"/>
      <name val="Calibri"/>
      <family val="2"/>
      <scheme val="minor"/>
    </font>
    <font>
      <sz val="11"/>
      <name val="Segoe UI"/>
      <family val="2"/>
      <charset val="178"/>
    </font>
    <font>
      <sz val="10"/>
      <name val="Segoe UI"/>
      <family val="2"/>
      <charset val="178"/>
    </font>
    <font>
      <b/>
      <sz val="24"/>
      <color theme="4" tint="-0.249977111117893"/>
      <name val="Sakkal Majalla"/>
      <charset val="178"/>
    </font>
    <font>
      <sz val="10"/>
      <color theme="4" tint="-0.249977111117893"/>
      <name val="Arial"/>
      <family val="2"/>
    </font>
    <font>
      <b/>
      <sz val="10"/>
      <name val="Arial Narrow"/>
      <family val="2"/>
    </font>
    <font>
      <b/>
      <sz val="18"/>
      <color theme="4" tint="-0.249977111117893"/>
      <name val="Arial"/>
      <family val="2"/>
    </font>
    <font>
      <sz val="10"/>
      <color rgb="FFFF0000"/>
      <name val="Arial"/>
      <family val="2"/>
    </font>
    <font>
      <b/>
      <vertAlign val="superscript"/>
      <sz val="9"/>
      <name val="Arial"/>
      <family val="2"/>
    </font>
    <font>
      <sz val="9"/>
      <name val="Calibri"/>
      <family val="2"/>
      <scheme val="minor"/>
    </font>
    <font>
      <sz val="8"/>
      <name val="Calibri"/>
      <family val="2"/>
      <scheme val="minor"/>
    </font>
    <font>
      <b/>
      <sz val="24"/>
      <color theme="8" tint="-0.249977111117893"/>
      <name val="Sakkal Majalla"/>
      <charset val="178"/>
    </font>
    <font>
      <b/>
      <sz val="18"/>
      <color theme="8" tint="-0.249977111117893"/>
      <name val="Arial"/>
      <family val="2"/>
      <charset val="178"/>
    </font>
    <font>
      <sz val="10"/>
      <color theme="8" tint="-0.249977111117893"/>
      <name val="Arial"/>
      <family val="2"/>
      <charset val="178"/>
    </font>
    <font>
      <b/>
      <sz val="18"/>
      <color theme="8" tint="-0.249977111117893"/>
      <name val="Arial Narrow"/>
      <family val="2"/>
      <charset val="178"/>
    </font>
    <font>
      <b/>
      <sz val="11"/>
      <color theme="8" tint="-0.249977111117893"/>
      <name val="Sakkal Majalla"/>
      <charset val="178"/>
    </font>
    <font>
      <b/>
      <sz val="10"/>
      <color theme="8" tint="-0.249977111117893"/>
      <name val="Arial"/>
      <family val="2"/>
      <charset val="178"/>
    </font>
    <font>
      <b/>
      <sz val="8"/>
      <color theme="8" tint="-0.249977111117893"/>
      <name val="Arial"/>
      <family val="2"/>
    </font>
    <font>
      <b/>
      <sz val="8"/>
      <color theme="8" tint="-0.249977111117893"/>
      <name val="Arial"/>
      <family val="2"/>
      <charset val="178"/>
    </font>
    <font>
      <b/>
      <sz val="18"/>
      <color theme="8" tint="-0.249977111117893"/>
      <name val="Sakkal Majalla"/>
      <charset val="178"/>
    </font>
    <font>
      <b/>
      <sz val="14"/>
      <color theme="8" tint="-0.249977111117893"/>
      <name val="Arial Narrow"/>
      <family val="2"/>
      <charset val="178"/>
    </font>
    <font>
      <b/>
      <sz val="20"/>
      <color theme="8" tint="-0.249977111117893"/>
      <name val="Sakkal Majalla"/>
      <charset val="178"/>
    </font>
    <font>
      <b/>
      <sz val="16"/>
      <color theme="8" tint="-0.249977111117893"/>
      <name val="Arial"/>
      <family val="2"/>
      <charset val="178"/>
    </font>
    <font>
      <i/>
      <sz val="16"/>
      <color theme="8" tint="-0.249977111117893"/>
      <name val="Arial"/>
      <family val="2"/>
      <charset val="178"/>
    </font>
    <font>
      <sz val="11"/>
      <color rgb="FFFF0000"/>
      <name val="Calibri"/>
      <family val="2"/>
    </font>
    <font>
      <sz val="12"/>
      <name val="Arial"/>
      <family val="2"/>
    </font>
    <font>
      <b/>
      <sz val="16"/>
      <name val="Sakkal Majalla"/>
      <charset val="178"/>
    </font>
    <font>
      <b/>
      <sz val="12"/>
      <color theme="5"/>
      <name val="Arial"/>
      <family val="2"/>
    </font>
    <font>
      <b/>
      <sz val="14"/>
      <color rgb="FF000000"/>
      <name val="Sakkal Majalla"/>
      <charset val="178"/>
    </font>
    <font>
      <b/>
      <sz val="11"/>
      <color rgb="FF000000"/>
      <name val="Arial"/>
      <family val="2"/>
    </font>
    <font>
      <b/>
      <sz val="11"/>
      <color rgb="FF000000"/>
      <name val="Sakkal Majalla"/>
      <charset val="178"/>
    </font>
    <font>
      <sz val="16"/>
      <name val="Arial"/>
      <family val="2"/>
    </font>
    <font>
      <sz val="16"/>
      <name val="Arial"/>
      <family val="2"/>
      <charset val="178"/>
    </font>
    <font>
      <sz val="14"/>
      <name val="Arial"/>
      <family val="2"/>
      <charset val="178"/>
    </font>
    <font>
      <b/>
      <sz val="12"/>
      <name val="Arial Narrow"/>
      <family val="2"/>
    </font>
    <font>
      <sz val="8"/>
      <color theme="1"/>
      <name val="Calibri"/>
      <family val="2"/>
    </font>
    <font>
      <sz val="9"/>
      <color theme="1"/>
      <name val="Calibri"/>
      <family val="2"/>
    </font>
    <font>
      <b/>
      <sz val="14"/>
      <color rgb="FFFF0000"/>
      <name val="Sakkal Majalla"/>
      <charset val="178"/>
    </font>
    <font>
      <b/>
      <sz val="10"/>
      <name val="Sakkal Majalla"/>
      <charset val="178"/>
    </font>
    <font>
      <b/>
      <sz val="16"/>
      <name val="Arial"/>
      <family val="2"/>
    </font>
    <font>
      <b/>
      <sz val="10"/>
      <name val="Arial"/>
      <family val="2"/>
    </font>
    <font>
      <sz val="12"/>
      <color rgb="FFFF0000"/>
      <name val="Arial"/>
      <family val="2"/>
    </font>
  </fonts>
  <fills count="7">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theme="2"/>
        <bgColor indexed="64"/>
      </patternFill>
    </fill>
    <fill>
      <patternFill patternType="solid">
        <fgColor rgb="FFEEECE1"/>
        <bgColor indexed="64"/>
      </patternFill>
    </fill>
    <fill>
      <patternFill patternType="solid">
        <fgColor theme="8" tint="0.79998168889431442"/>
        <bgColor indexed="64"/>
      </patternFill>
    </fill>
  </fills>
  <borders count="113">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right style="medium">
        <color theme="0"/>
      </right>
      <top/>
      <bottom/>
      <diagonal/>
    </border>
    <border>
      <left style="medium">
        <color theme="0"/>
      </left>
      <right/>
      <top/>
      <bottom style="thin">
        <color indexed="64"/>
      </bottom>
      <diagonal/>
    </border>
    <border>
      <left/>
      <right style="medium">
        <color theme="0"/>
      </right>
      <top/>
      <bottom style="thin">
        <color indexed="64"/>
      </bottom>
      <diagonal/>
    </border>
    <border>
      <left style="thick">
        <color theme="0"/>
      </left>
      <right style="thick">
        <color theme="0"/>
      </right>
      <top/>
      <bottom style="thick">
        <color theme="0"/>
      </bottom>
      <diagonal/>
    </border>
    <border>
      <left style="medium">
        <color theme="0"/>
      </left>
      <right style="medium">
        <color theme="0"/>
      </right>
      <top/>
      <bottom/>
      <diagonal/>
    </border>
    <border>
      <left style="medium">
        <color theme="0"/>
      </left>
      <right/>
      <top style="thin">
        <color auto="1"/>
      </top>
      <bottom style="thin">
        <color auto="1"/>
      </bottom>
      <diagonal/>
    </border>
    <border>
      <left/>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style="medium">
        <color theme="0"/>
      </left>
      <right/>
      <top style="medium">
        <color theme="0"/>
      </top>
      <bottom style="medium">
        <color theme="0"/>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theme="0"/>
      </left>
      <right style="medium">
        <color theme="0"/>
      </right>
      <top style="thin">
        <color auto="1"/>
      </top>
      <bottom style="medium">
        <color theme="0"/>
      </bottom>
      <diagonal/>
    </border>
    <border>
      <left style="thick">
        <color theme="0"/>
      </left>
      <right style="medium">
        <color theme="0"/>
      </right>
      <top style="medium">
        <color theme="0"/>
      </top>
      <bottom style="medium">
        <color theme="0"/>
      </bottom>
      <diagonal/>
    </border>
    <border>
      <left style="thick">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diagonalUp="1">
      <left/>
      <right style="medium">
        <color theme="0"/>
      </right>
      <top style="thin">
        <color indexed="64"/>
      </top>
      <bottom/>
      <diagonal style="medium">
        <color theme="0"/>
      </diagonal>
    </border>
    <border diagonalDown="1">
      <left style="medium">
        <color theme="0"/>
      </left>
      <right/>
      <top style="thin">
        <color indexed="64"/>
      </top>
      <bottom/>
      <diagonal style="medium">
        <color theme="0"/>
      </diagonal>
    </border>
    <border diagonalUp="1">
      <left/>
      <right style="medium">
        <color theme="0"/>
      </right>
      <top/>
      <bottom style="thin">
        <color indexed="64"/>
      </bottom>
      <diagonal style="medium">
        <color theme="0"/>
      </diagonal>
    </border>
    <border diagonalDown="1">
      <left style="medium">
        <color theme="0"/>
      </left>
      <right/>
      <top/>
      <bottom style="thin">
        <color indexed="64"/>
      </bottom>
      <diagonal style="medium">
        <color theme="0"/>
      </diagonal>
    </border>
    <border>
      <left style="thick">
        <color theme="0"/>
      </left>
      <right style="medium">
        <color theme="0"/>
      </right>
      <top style="thin">
        <color indexed="64"/>
      </top>
      <bottom/>
      <diagonal/>
    </border>
    <border>
      <left style="medium">
        <color theme="0"/>
      </left>
      <right style="medium">
        <color theme="0"/>
      </right>
      <top/>
      <bottom style="thin">
        <color theme="1"/>
      </bottom>
      <diagonal/>
    </border>
    <border>
      <left/>
      <right style="medium">
        <color theme="0"/>
      </right>
      <top style="thin">
        <color auto="1"/>
      </top>
      <bottom style="thin">
        <color theme="1"/>
      </bottom>
      <diagonal/>
    </border>
    <border>
      <left style="medium">
        <color theme="0"/>
      </left>
      <right/>
      <top style="thin">
        <color auto="1"/>
      </top>
      <bottom style="thin">
        <color theme="1"/>
      </bottom>
      <diagonal/>
    </border>
    <border>
      <left/>
      <right style="medium">
        <color theme="0"/>
      </right>
      <top/>
      <bottom style="thin">
        <color theme="1"/>
      </bottom>
      <diagonal/>
    </border>
    <border>
      <left style="thick">
        <color theme="0"/>
      </left>
      <right style="medium">
        <color theme="0"/>
      </right>
      <top/>
      <bottom style="thin">
        <color auto="1"/>
      </bottom>
      <diagonal/>
    </border>
    <border>
      <left style="medium">
        <color theme="0"/>
      </left>
      <right style="thick">
        <color theme="0"/>
      </right>
      <top style="thin">
        <color indexed="64"/>
      </top>
      <bottom style="thin">
        <color indexed="64"/>
      </bottom>
      <diagonal/>
    </border>
    <border>
      <left style="thick">
        <color theme="0"/>
      </left>
      <right style="medium">
        <color theme="0"/>
      </right>
      <top style="thin">
        <color indexed="64"/>
      </top>
      <bottom style="thin">
        <color indexed="64"/>
      </bottom>
      <diagonal/>
    </border>
    <border>
      <left/>
      <right/>
      <top style="thin">
        <color theme="1"/>
      </top>
      <bottom/>
      <diagonal/>
    </border>
    <border>
      <left style="medium">
        <color theme="0"/>
      </left>
      <right style="medium">
        <color theme="0"/>
      </right>
      <top/>
      <bottom style="thick">
        <color theme="0"/>
      </bottom>
      <diagonal/>
    </border>
    <border>
      <left style="medium">
        <color theme="0"/>
      </left>
      <right style="medium">
        <color theme="0"/>
      </right>
      <top style="thick">
        <color theme="0"/>
      </top>
      <bottom style="thick">
        <color theme="0"/>
      </bottom>
      <diagonal/>
    </border>
    <border>
      <left style="medium">
        <color theme="0"/>
      </left>
      <right style="medium">
        <color theme="0"/>
      </right>
      <top style="thick">
        <color theme="0"/>
      </top>
      <bottom/>
      <diagonal/>
    </border>
    <border>
      <left/>
      <right style="medium">
        <color theme="0"/>
      </right>
      <top/>
      <bottom style="thick">
        <color theme="0"/>
      </bottom>
      <diagonal/>
    </border>
    <border>
      <left style="medium">
        <color theme="0"/>
      </left>
      <right/>
      <top/>
      <bottom style="thick">
        <color theme="0"/>
      </bottom>
      <diagonal/>
    </border>
    <border>
      <left/>
      <right style="medium">
        <color theme="0"/>
      </right>
      <top style="thick">
        <color theme="0"/>
      </top>
      <bottom style="thick">
        <color theme="0"/>
      </bottom>
      <diagonal/>
    </border>
    <border>
      <left style="medium">
        <color theme="0"/>
      </left>
      <right/>
      <top style="thick">
        <color theme="0"/>
      </top>
      <bottom style="thick">
        <color theme="0"/>
      </bottom>
      <diagonal/>
    </border>
    <border diagonalUp="1">
      <left style="thick">
        <color theme="0"/>
      </left>
      <right style="medium">
        <color theme="0"/>
      </right>
      <top style="thin">
        <color indexed="64"/>
      </top>
      <bottom style="thick">
        <color theme="0"/>
      </bottom>
      <diagonal style="medium">
        <color theme="0"/>
      </diagonal>
    </border>
    <border diagonalUp="1">
      <left style="thick">
        <color theme="0"/>
      </left>
      <right style="medium">
        <color theme="0"/>
      </right>
      <top style="thick">
        <color theme="0"/>
      </top>
      <bottom style="thick">
        <color theme="0"/>
      </bottom>
      <diagonal style="medium">
        <color theme="0"/>
      </diagonal>
    </border>
    <border diagonalUp="1">
      <left style="thick">
        <color theme="0"/>
      </left>
      <right style="medium">
        <color theme="0"/>
      </right>
      <top style="thick">
        <color theme="0"/>
      </top>
      <bottom style="thin">
        <color indexed="64"/>
      </bottom>
      <diagonal style="medium">
        <color theme="0"/>
      </diagonal>
    </border>
    <border diagonalDown="1">
      <left style="medium">
        <color theme="0"/>
      </left>
      <right style="thick">
        <color theme="0"/>
      </right>
      <top style="thin">
        <color indexed="64"/>
      </top>
      <bottom style="thick">
        <color theme="0"/>
      </bottom>
      <diagonal style="medium">
        <color theme="0"/>
      </diagonal>
    </border>
    <border diagonalDown="1">
      <left style="medium">
        <color theme="0"/>
      </left>
      <right style="thick">
        <color theme="0"/>
      </right>
      <top style="thick">
        <color theme="0"/>
      </top>
      <bottom style="thick">
        <color theme="0"/>
      </bottom>
      <diagonal style="medium">
        <color theme="0"/>
      </diagonal>
    </border>
    <border diagonalDown="1">
      <left style="medium">
        <color theme="0"/>
      </left>
      <right style="thick">
        <color theme="0"/>
      </right>
      <top style="thick">
        <color theme="0"/>
      </top>
      <bottom style="thin">
        <color indexed="64"/>
      </bottom>
      <diagonal style="medium">
        <color theme="0"/>
      </diagonal>
    </border>
    <border>
      <left style="medium">
        <color theme="0"/>
      </left>
      <right style="thick">
        <color theme="0"/>
      </right>
      <top style="thin">
        <color indexed="64"/>
      </top>
      <bottom/>
      <diagonal/>
    </border>
    <border>
      <left style="medium">
        <color theme="0"/>
      </left>
      <right style="thick">
        <color theme="0"/>
      </right>
      <top/>
      <bottom style="thin">
        <color indexed="64"/>
      </bottom>
      <diagonal/>
    </border>
    <border>
      <left style="thick">
        <color theme="0"/>
      </left>
      <right style="medium">
        <color theme="0"/>
      </right>
      <top/>
      <bottom style="thick">
        <color theme="0"/>
      </bottom>
      <diagonal/>
    </border>
    <border>
      <left style="medium">
        <color theme="0"/>
      </left>
      <right style="thick">
        <color theme="0"/>
      </right>
      <top/>
      <bottom style="thick">
        <color theme="0"/>
      </bottom>
      <diagonal/>
    </border>
    <border>
      <left style="thick">
        <color theme="0"/>
      </left>
      <right style="medium">
        <color theme="0"/>
      </right>
      <top style="thick">
        <color theme="0"/>
      </top>
      <bottom style="thick">
        <color theme="0"/>
      </bottom>
      <diagonal/>
    </border>
    <border>
      <left style="medium">
        <color theme="0"/>
      </left>
      <right style="thick">
        <color theme="0"/>
      </right>
      <top style="thick">
        <color theme="0"/>
      </top>
      <bottom style="thick">
        <color theme="0"/>
      </bottom>
      <diagonal/>
    </border>
    <border>
      <left style="thick">
        <color theme="0"/>
      </left>
      <right style="medium">
        <color theme="0"/>
      </right>
      <top style="thick">
        <color theme="0"/>
      </top>
      <bottom/>
      <diagonal/>
    </border>
    <border>
      <left style="medium">
        <color theme="0"/>
      </left>
      <right style="thick">
        <color theme="0"/>
      </right>
      <top style="thick">
        <color theme="0"/>
      </top>
      <bottom/>
      <diagonal/>
    </border>
    <border>
      <left style="medium">
        <color theme="0"/>
      </left>
      <right style="medium">
        <color theme="0"/>
      </right>
      <top style="thin">
        <color indexed="64"/>
      </top>
      <bottom style="thick">
        <color theme="0"/>
      </bottom>
      <diagonal/>
    </border>
    <border>
      <left style="medium">
        <color theme="0"/>
      </left>
      <right style="medium">
        <color theme="0"/>
      </right>
      <top style="thick">
        <color theme="0"/>
      </top>
      <bottom style="thin">
        <color indexed="64"/>
      </bottom>
      <diagonal/>
    </border>
    <border>
      <left style="medium">
        <color theme="0"/>
      </left>
      <right style="medium">
        <color theme="0"/>
      </right>
      <top style="medium">
        <color theme="0"/>
      </top>
      <bottom style="thin">
        <color indexed="64"/>
      </bottom>
      <diagonal/>
    </border>
    <border diagonalUp="1">
      <left style="thick">
        <color theme="0"/>
      </left>
      <right style="medium">
        <color theme="0"/>
      </right>
      <top style="thin">
        <color indexed="64"/>
      </top>
      <bottom/>
      <diagonal style="medium">
        <color theme="0"/>
      </diagonal>
    </border>
    <border diagonalUp="1">
      <left style="thick">
        <color theme="0"/>
      </left>
      <right style="medium">
        <color theme="0"/>
      </right>
      <top/>
      <bottom style="thin">
        <color indexed="64"/>
      </bottom>
      <diagonal style="medium">
        <color theme="0"/>
      </diagonal>
    </border>
    <border diagonalDown="1">
      <left style="medium">
        <color theme="0"/>
      </left>
      <right style="thick">
        <color theme="0"/>
      </right>
      <top style="thin">
        <color indexed="64"/>
      </top>
      <bottom/>
      <diagonal style="medium">
        <color theme="0"/>
      </diagonal>
    </border>
    <border diagonalDown="1">
      <left style="medium">
        <color theme="0"/>
      </left>
      <right style="thick">
        <color theme="0"/>
      </right>
      <top/>
      <bottom style="thin">
        <color indexed="64"/>
      </bottom>
      <diagonal style="medium">
        <color theme="0"/>
      </diagonal>
    </border>
    <border>
      <left style="medium">
        <color theme="0"/>
      </left>
      <right style="medium">
        <color theme="0"/>
      </right>
      <top style="thin">
        <color theme="1"/>
      </top>
      <bottom style="thin">
        <color indexed="64"/>
      </bottom>
      <diagonal/>
    </border>
    <border>
      <left style="thick">
        <color theme="0"/>
      </left>
      <right style="medium">
        <color theme="0"/>
      </right>
      <top style="thin">
        <color indexed="64"/>
      </top>
      <bottom style="thick">
        <color theme="0"/>
      </bottom>
      <diagonal/>
    </border>
    <border>
      <left style="medium">
        <color theme="0"/>
      </left>
      <right style="thick">
        <color theme="0"/>
      </right>
      <top style="thin">
        <color indexed="64"/>
      </top>
      <bottom style="thick">
        <color theme="0"/>
      </bottom>
      <diagonal/>
    </border>
    <border diagonalDown="1">
      <left style="medium">
        <color theme="0"/>
      </left>
      <right style="thick">
        <color theme="0"/>
      </right>
      <top/>
      <bottom/>
      <diagonal style="medium">
        <color theme="0"/>
      </diagonal>
    </border>
    <border>
      <left style="medium">
        <color theme="0"/>
      </left>
      <right style="medium">
        <color theme="0"/>
      </right>
      <top style="thin">
        <color rgb="FF000000"/>
      </top>
      <bottom style="medium">
        <color theme="0"/>
      </bottom>
      <diagonal/>
    </border>
    <border>
      <left style="medium">
        <color theme="0"/>
      </left>
      <right/>
      <top style="thin">
        <color indexed="64"/>
      </top>
      <bottom style="thick">
        <color theme="0"/>
      </bottom>
      <diagonal/>
    </border>
    <border>
      <left style="thick">
        <color theme="0"/>
      </left>
      <right style="medium">
        <color theme="0"/>
      </right>
      <top style="thick">
        <color theme="0"/>
      </top>
      <bottom style="thin">
        <color indexed="64"/>
      </bottom>
      <diagonal/>
    </border>
    <border>
      <left style="medium">
        <color theme="0"/>
      </left>
      <right style="thick">
        <color theme="0"/>
      </right>
      <top style="thick">
        <color theme="0"/>
      </top>
      <bottom style="thin">
        <color indexed="64"/>
      </bottom>
      <diagonal/>
    </border>
    <border diagonalUp="1">
      <left style="thick">
        <color theme="0"/>
      </left>
      <right style="medium">
        <color theme="0"/>
      </right>
      <top/>
      <bottom/>
      <diagonal style="medium">
        <color theme="0"/>
      </diagonal>
    </border>
    <border>
      <left style="thick">
        <color theme="0"/>
      </left>
      <right style="medium">
        <color theme="0"/>
      </right>
      <top/>
      <bottom/>
      <diagonal/>
    </border>
    <border>
      <left style="medium">
        <color theme="0"/>
      </left>
      <right style="thick">
        <color theme="0"/>
      </right>
      <top/>
      <bottom/>
      <diagonal/>
    </border>
    <border>
      <left style="thick">
        <color theme="0"/>
      </left>
      <right style="medium">
        <color theme="0"/>
      </right>
      <top style="thin">
        <color indexed="64"/>
      </top>
      <bottom style="thin">
        <color theme="1"/>
      </bottom>
      <diagonal/>
    </border>
    <border>
      <left style="medium">
        <color theme="0"/>
      </left>
      <right style="medium">
        <color theme="0"/>
      </right>
      <top style="thin">
        <color indexed="64"/>
      </top>
      <bottom style="thin">
        <color theme="1"/>
      </bottom>
      <diagonal/>
    </border>
    <border>
      <left style="medium">
        <color theme="0"/>
      </left>
      <right style="thick">
        <color theme="0"/>
      </right>
      <top style="thin">
        <color indexed="64"/>
      </top>
      <bottom style="thin">
        <color theme="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top/>
      <bottom style="thin">
        <color theme="8" tint="-0.24994659260841701"/>
      </bottom>
      <diagonal/>
    </border>
    <border>
      <left/>
      <right style="thin">
        <color theme="8" tint="-0.24994659260841701"/>
      </right>
      <top/>
      <bottom style="thin">
        <color theme="8" tint="-0.24994659260841701"/>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diagonal/>
    </border>
    <border>
      <left/>
      <right/>
      <top style="thin">
        <color indexed="64"/>
      </top>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top/>
      <bottom style="thin">
        <color theme="8" tint="-0.24994659260841701"/>
      </bottom>
      <diagonal/>
    </border>
  </borders>
  <cellStyleXfs count="53">
    <xf numFmtId="0" fontId="0" fillId="0" borderId="0"/>
    <xf numFmtId="0" fontId="5" fillId="0" borderId="0"/>
    <xf numFmtId="164" fontId="5" fillId="0" borderId="0" applyFont="0" applyFill="0" applyBorder="0" applyAlignment="0" applyProtection="0"/>
    <xf numFmtId="0" fontId="6" fillId="0" borderId="0" applyAlignment="0">
      <alignment horizontal="centerContinuous" vertical="center"/>
    </xf>
    <xf numFmtId="0" fontId="6" fillId="0" borderId="0" applyAlignment="0">
      <alignment horizontal="centerContinuous" vertical="center"/>
    </xf>
    <xf numFmtId="0" fontId="6" fillId="0" borderId="0" applyAlignment="0">
      <alignment horizontal="centerContinuous" vertical="center"/>
    </xf>
    <xf numFmtId="0" fontId="7" fillId="0" borderId="0" applyAlignment="0">
      <alignment horizontal="centerContinuous" vertical="center"/>
    </xf>
    <xf numFmtId="0" fontId="7" fillId="0" borderId="0" applyAlignment="0">
      <alignment horizontal="centerContinuous" vertical="center"/>
    </xf>
    <xf numFmtId="0" fontId="7" fillId="0" borderId="0" applyAlignment="0">
      <alignment horizontal="centerContinuous" vertical="center"/>
    </xf>
    <xf numFmtId="0" fontId="8" fillId="3" borderId="1">
      <alignment horizontal="right" vertical="center" wrapText="1"/>
    </xf>
    <xf numFmtId="0" fontId="8" fillId="3" borderId="1">
      <alignment horizontal="right" vertical="center" wrapText="1"/>
    </xf>
    <xf numFmtId="0" fontId="8" fillId="3" borderId="1">
      <alignment horizontal="right" vertical="center" wrapText="1"/>
    </xf>
    <xf numFmtId="1" fontId="9" fillId="3" borderId="2">
      <alignment horizontal="left" vertical="center" wrapText="1"/>
    </xf>
    <xf numFmtId="1" fontId="10" fillId="3" borderId="3">
      <alignment horizontal="center" vertical="center"/>
    </xf>
    <xf numFmtId="0" fontId="11" fillId="3" borderId="3">
      <alignment horizontal="center" vertical="center" wrapText="1"/>
    </xf>
    <xf numFmtId="0" fontId="12" fillId="3" borderId="3">
      <alignment horizontal="center" vertical="center" wrapText="1"/>
    </xf>
    <xf numFmtId="0" fontId="12" fillId="3" borderId="3">
      <alignment horizontal="center" vertical="center" wrapText="1"/>
    </xf>
    <xf numFmtId="0" fontId="12" fillId="3" borderId="3">
      <alignment horizontal="center" vertical="center" wrapText="1"/>
    </xf>
    <xf numFmtId="0" fontId="5" fillId="0" borderId="0">
      <alignment horizontal="center" vertical="center" readingOrder="2"/>
    </xf>
    <xf numFmtId="0" fontId="5" fillId="0" borderId="0">
      <alignment horizontal="center" vertical="center" readingOrder="2"/>
    </xf>
    <xf numFmtId="0" fontId="13" fillId="0" borderId="0">
      <alignment horizontal="left" vertical="center"/>
    </xf>
    <xf numFmtId="0" fontId="5" fillId="0" borderId="0"/>
    <xf numFmtId="0" fontId="5" fillId="0" borderId="0"/>
    <xf numFmtId="0" fontId="5" fillId="0" borderId="0"/>
    <xf numFmtId="0" fontId="5" fillId="0" borderId="0"/>
    <xf numFmtId="0" fontId="14" fillId="0" borderId="0">
      <alignment horizontal="right" vertical="center"/>
    </xf>
    <xf numFmtId="0" fontId="15" fillId="0" borderId="0">
      <alignment horizontal="left" vertical="center"/>
    </xf>
    <xf numFmtId="0" fontId="8" fillId="0" borderId="0">
      <alignment horizontal="right" vertical="center"/>
    </xf>
    <xf numFmtId="0" fontId="8" fillId="0" borderId="0">
      <alignment horizontal="right" vertical="center"/>
    </xf>
    <xf numFmtId="0" fontId="8" fillId="0" borderId="0">
      <alignment horizontal="righ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16" fillId="3" borderId="3" applyAlignment="0">
      <alignment horizontal="center" vertical="center"/>
    </xf>
    <xf numFmtId="0" fontId="14" fillId="0" borderId="4">
      <alignment horizontal="right" vertical="center" indent="1"/>
    </xf>
    <xf numFmtId="0" fontId="8" fillId="3" borderId="4">
      <alignment horizontal="right" vertical="center" wrapText="1" indent="1" readingOrder="2"/>
    </xf>
    <xf numFmtId="0" fontId="8" fillId="3" borderId="4">
      <alignment horizontal="right" vertical="center" wrapText="1" indent="1" readingOrder="2"/>
    </xf>
    <xf numFmtId="0" fontId="8" fillId="3" borderId="4">
      <alignment horizontal="right" vertical="center" wrapText="1" indent="1" readingOrder="2"/>
    </xf>
    <xf numFmtId="0" fontId="8" fillId="3" borderId="4">
      <alignment horizontal="right" vertical="center" wrapText="1" indent="1" readingOrder="2"/>
    </xf>
    <xf numFmtId="0" fontId="17" fillId="0" borderId="4">
      <alignment horizontal="right" vertical="center" indent="1"/>
    </xf>
    <xf numFmtId="0" fontId="17" fillId="3" borderId="4">
      <alignment horizontal="left" vertical="center" wrapText="1" indent="1"/>
    </xf>
    <xf numFmtId="0" fontId="17" fillId="0" borderId="5">
      <alignment horizontal="left" vertical="center"/>
    </xf>
    <xf numFmtId="0" fontId="17" fillId="0" borderId="6">
      <alignment horizontal="left" vertical="center"/>
    </xf>
    <xf numFmtId="0" fontId="27" fillId="0" borderId="0"/>
    <xf numFmtId="0" fontId="4" fillId="0" borderId="0"/>
    <xf numFmtId="0" fontId="5" fillId="0" borderId="0"/>
    <xf numFmtId="0" fontId="3" fillId="0" borderId="0"/>
    <xf numFmtId="0" fontId="3" fillId="0" borderId="0"/>
    <xf numFmtId="0" fontId="3" fillId="0" borderId="0"/>
    <xf numFmtId="0" fontId="2" fillId="0" borderId="0"/>
    <xf numFmtId="164" fontId="1" fillId="0" borderId="0" applyFont="0" applyFill="0" applyBorder="0" applyAlignment="0" applyProtection="0"/>
  </cellStyleXfs>
  <cellXfs count="761">
    <xf numFmtId="0" fontId="0" fillId="0" borderId="0" xfId="0"/>
    <xf numFmtId="0" fontId="5" fillId="0" borderId="0" xfId="1"/>
    <xf numFmtId="1" fontId="19" fillId="0" borderId="0" xfId="23" applyNumberFormat="1" applyFont="1" applyBorder="1" applyAlignment="1">
      <alignment vertical="center"/>
    </xf>
    <xf numFmtId="1" fontId="5" fillId="0" borderId="0" xfId="23" applyNumberFormat="1" applyFont="1" applyBorder="1" applyAlignment="1">
      <alignment vertical="center"/>
    </xf>
    <xf numFmtId="0" fontId="8" fillId="2" borderId="0" xfId="28" applyFont="1" applyFill="1">
      <alignment horizontal="right" vertical="center"/>
    </xf>
    <xf numFmtId="1" fontId="10" fillId="2" borderId="0" xfId="1" applyNumberFormat="1" applyFont="1" applyFill="1" applyBorder="1" applyAlignment="1">
      <alignment horizontal="centerContinuous" vertical="center"/>
    </xf>
    <xf numFmtId="1" fontId="16" fillId="2" borderId="0" xfId="1" applyNumberFormat="1" applyFont="1" applyFill="1" applyBorder="1" applyAlignment="1">
      <alignment horizontal="centerContinuous" vertical="center"/>
    </xf>
    <xf numFmtId="1" fontId="17" fillId="0" borderId="0" xfId="1" applyNumberFormat="1" applyFont="1" applyBorder="1" applyAlignment="1">
      <alignment vertical="center"/>
    </xf>
    <xf numFmtId="0" fontId="20" fillId="2" borderId="0" xfId="31" applyFont="1" applyFill="1">
      <alignment horizontal="left" vertical="center"/>
    </xf>
    <xf numFmtId="1" fontId="20" fillId="0" borderId="0" xfId="23" applyNumberFormat="1" applyFont="1" applyBorder="1" applyAlignment="1">
      <alignment horizontal="center" vertical="center"/>
    </xf>
    <xf numFmtId="1" fontId="5" fillId="0" borderId="0" xfId="23" applyNumberFormat="1" applyFont="1" applyBorder="1" applyAlignment="1">
      <alignment horizontal="center" vertical="center"/>
    </xf>
    <xf numFmtId="0" fontId="5" fillId="4" borderId="8" xfId="42" applyFont="1" applyFill="1" applyBorder="1" applyAlignment="1">
      <alignment horizontal="center" vertical="center" wrapText="1"/>
    </xf>
    <xf numFmtId="0" fontId="5" fillId="0" borderId="0" xfId="23" applyFont="1"/>
    <xf numFmtId="1" fontId="5" fillId="0" borderId="0" xfId="23" applyNumberFormat="1" applyFont="1" applyBorder="1" applyAlignment="1">
      <alignment horizontal="left" vertical="center"/>
    </xf>
    <xf numFmtId="0" fontId="8" fillId="2" borderId="0" xfId="27" applyFont="1" applyFill="1" applyAlignment="1">
      <alignment vertical="center"/>
    </xf>
    <xf numFmtId="0" fontId="23" fillId="2" borderId="0" xfId="1" applyFont="1" applyFill="1" applyAlignment="1">
      <alignment horizontal="right"/>
    </xf>
    <xf numFmtId="0" fontId="20" fillId="2" borderId="0" xfId="30" applyFont="1" applyFill="1" applyBorder="1" applyAlignment="1">
      <alignment vertical="center"/>
    </xf>
    <xf numFmtId="0" fontId="20" fillId="0" borderId="0" xfId="1" applyFont="1"/>
    <xf numFmtId="1" fontId="28" fillId="0" borderId="0" xfId="23" applyNumberFormat="1" applyFont="1" applyBorder="1" applyAlignment="1">
      <alignment horizontal="center" vertical="center"/>
    </xf>
    <xf numFmtId="0" fontId="5" fillId="2" borderId="0" xfId="1" applyFill="1"/>
    <xf numFmtId="3" fontId="20" fillId="0" borderId="17" xfId="1" applyNumberFormat="1" applyFont="1" applyFill="1" applyBorder="1" applyAlignment="1">
      <alignment horizontal="right" vertical="center" indent="1" readingOrder="1"/>
    </xf>
    <xf numFmtId="3" fontId="20" fillId="4" borderId="14" xfId="1" applyNumberFormat="1" applyFont="1" applyFill="1" applyBorder="1" applyAlignment="1">
      <alignment horizontal="right" vertical="center" indent="1" readingOrder="1"/>
    </xf>
    <xf numFmtId="3" fontId="20" fillId="0" borderId="14" xfId="1" applyNumberFormat="1" applyFont="1" applyFill="1" applyBorder="1" applyAlignment="1">
      <alignment horizontal="right" vertical="center" indent="1" readingOrder="1"/>
    </xf>
    <xf numFmtId="3" fontId="20" fillId="4" borderId="16" xfId="1" applyNumberFormat="1" applyFont="1" applyFill="1" applyBorder="1" applyAlignment="1">
      <alignment horizontal="right" vertical="center" indent="1" readingOrder="1"/>
    </xf>
    <xf numFmtId="0" fontId="5" fillId="2" borderId="17" xfId="1" applyNumberFormat="1" applyFont="1" applyFill="1" applyBorder="1" applyAlignment="1">
      <alignment horizontal="right" vertical="center" indent="1" readingOrder="1"/>
    </xf>
    <xf numFmtId="0" fontId="5" fillId="2" borderId="24" xfId="42" applyFont="1" applyFill="1" applyBorder="1" applyAlignment="1">
      <alignment horizontal="center" vertical="center" wrapText="1"/>
    </xf>
    <xf numFmtId="0" fontId="5" fillId="4" borderId="11" xfId="1" applyNumberFormat="1" applyFont="1" applyFill="1" applyBorder="1" applyAlignment="1">
      <alignment horizontal="right" vertical="center" indent="1" readingOrder="1"/>
    </xf>
    <xf numFmtId="0" fontId="20" fillId="4" borderId="11" xfId="1" applyNumberFormat="1" applyFont="1" applyFill="1" applyBorder="1" applyAlignment="1">
      <alignment horizontal="right" vertical="center" indent="1" readingOrder="1"/>
    </xf>
    <xf numFmtId="0" fontId="5" fillId="0" borderId="11" xfId="1" applyNumberFormat="1" applyFont="1" applyBorder="1" applyAlignment="1">
      <alignment horizontal="right" vertical="center" indent="1" readingOrder="1"/>
    </xf>
    <xf numFmtId="0" fontId="20" fillId="0" borderId="11" xfId="1" applyNumberFormat="1" applyFont="1" applyBorder="1" applyAlignment="1">
      <alignment horizontal="right" vertical="center" indent="1" readingOrder="1"/>
    </xf>
    <xf numFmtId="0" fontId="5" fillId="2" borderId="8" xfId="42" applyFont="1" applyFill="1" applyBorder="1" applyAlignment="1">
      <alignment horizontal="center" vertical="center" wrapText="1"/>
    </xf>
    <xf numFmtId="0" fontId="5" fillId="4" borderId="25" xfId="1" applyNumberFormat="1" applyFont="1" applyFill="1" applyBorder="1" applyAlignment="1">
      <alignment horizontal="right" vertical="center" indent="1" readingOrder="1"/>
    </xf>
    <xf numFmtId="0" fontId="20" fillId="4" borderId="25" xfId="1" applyNumberFormat="1" applyFont="1" applyFill="1" applyBorder="1" applyAlignment="1">
      <alignment horizontal="right" vertical="center" indent="1" readingOrder="1"/>
    </xf>
    <xf numFmtId="0" fontId="9" fillId="0" borderId="31" xfId="37" applyFont="1" applyFill="1" applyBorder="1" applyAlignment="1">
      <alignment horizontal="center" vertical="center" wrapText="1" readingOrder="1"/>
    </xf>
    <xf numFmtId="0" fontId="9" fillId="4" borderId="32" xfId="37" applyFont="1" applyFill="1" applyBorder="1" applyAlignment="1">
      <alignment horizontal="center" vertical="center" wrapText="1" readingOrder="1"/>
    </xf>
    <xf numFmtId="0" fontId="9" fillId="0" borderId="32" xfId="37" applyFont="1" applyFill="1" applyBorder="1" applyAlignment="1">
      <alignment horizontal="center" vertical="center" wrapText="1" readingOrder="1"/>
    </xf>
    <xf numFmtId="1" fontId="17" fillId="0" borderId="0" xfId="1" applyNumberFormat="1" applyFont="1" applyBorder="1" applyAlignment="1">
      <alignment horizontal="center" vertical="center"/>
    </xf>
    <xf numFmtId="1" fontId="17" fillId="0" borderId="0" xfId="1" applyNumberFormat="1" applyFont="1" applyBorder="1" applyAlignment="1">
      <alignment horizontal="left" vertical="center"/>
    </xf>
    <xf numFmtId="1" fontId="31" fillId="0" borderId="0" xfId="1" applyNumberFormat="1" applyFont="1" applyBorder="1" applyAlignment="1">
      <alignment vertical="center"/>
    </xf>
    <xf numFmtId="1" fontId="24" fillId="0" borderId="0" xfId="1" applyNumberFormat="1" applyFont="1" applyBorder="1" applyAlignment="1">
      <alignment horizontal="center" vertical="center"/>
    </xf>
    <xf numFmtId="1" fontId="32" fillId="0" borderId="0" xfId="1" applyNumberFormat="1" applyFont="1" applyBorder="1" applyAlignment="1">
      <alignment vertical="center"/>
    </xf>
    <xf numFmtId="1" fontId="17" fillId="2" borderId="0" xfId="1" applyNumberFormat="1" applyFont="1" applyFill="1" applyBorder="1" applyAlignment="1">
      <alignment vertical="center"/>
    </xf>
    <xf numFmtId="3" fontId="5" fillId="2" borderId="17" xfId="41" applyNumberFormat="1" applyFont="1" applyFill="1" applyBorder="1" applyAlignment="1">
      <alignment horizontal="right" vertical="center" indent="1"/>
    </xf>
    <xf numFmtId="3" fontId="5" fillId="4" borderId="14" xfId="41" applyNumberFormat="1" applyFont="1" applyFill="1" applyBorder="1" applyAlignment="1">
      <alignment horizontal="right" vertical="center" indent="1"/>
    </xf>
    <xf numFmtId="3" fontId="5" fillId="2" borderId="14" xfId="41" applyNumberFormat="1" applyFont="1" applyFill="1" applyBorder="1" applyAlignment="1">
      <alignment horizontal="right" vertical="center" indent="1"/>
    </xf>
    <xf numFmtId="0" fontId="33" fillId="0" borderId="0" xfId="47" applyNumberFormat="1" applyFont="1" applyAlignment="1">
      <alignment vertical="center"/>
    </xf>
    <xf numFmtId="0" fontId="34" fillId="2" borderId="0" xfId="24" applyFont="1" applyFill="1" applyAlignment="1">
      <alignment vertical="center" wrapText="1" readingOrder="2"/>
    </xf>
    <xf numFmtId="0" fontId="35" fillId="0" borderId="0" xfId="24" applyFont="1" applyAlignment="1">
      <alignment vertical="center" readingOrder="2"/>
    </xf>
    <xf numFmtId="0" fontId="8" fillId="2" borderId="0" xfId="47" applyNumberFormat="1" applyFont="1" applyFill="1" applyBorder="1" applyAlignment="1">
      <alignment vertical="center" wrapText="1"/>
    </xf>
    <xf numFmtId="0" fontId="20" fillId="4" borderId="29" xfId="1" applyNumberFormat="1" applyFont="1" applyFill="1" applyBorder="1" applyAlignment="1">
      <alignment horizontal="center" vertical="center" wrapText="1"/>
    </xf>
    <xf numFmtId="0" fontId="20" fillId="0" borderId="0" xfId="47" applyNumberFormat="1" applyFont="1" applyAlignment="1">
      <alignment horizontal="center" vertical="center"/>
    </xf>
    <xf numFmtId="167" fontId="5" fillId="0" borderId="11" xfId="2" applyNumberFormat="1" applyFont="1" applyFill="1" applyBorder="1" applyAlignment="1">
      <alignment horizontal="left" vertical="center" wrapText="1" indent="1"/>
    </xf>
    <xf numFmtId="167" fontId="20" fillId="0" borderId="11" xfId="2" applyNumberFormat="1" applyFont="1" applyFill="1" applyBorder="1" applyAlignment="1">
      <alignment horizontal="left" vertical="center" wrapText="1" indent="1"/>
    </xf>
    <xf numFmtId="0" fontId="5" fillId="0" borderId="0" xfId="23" applyAlignment="1">
      <alignment vertical="center"/>
    </xf>
    <xf numFmtId="167" fontId="5" fillId="4" borderId="14" xfId="2" applyNumberFormat="1" applyFont="1" applyFill="1" applyBorder="1" applyAlignment="1">
      <alignment horizontal="left" vertical="center" wrapText="1" indent="1"/>
    </xf>
    <xf numFmtId="167" fontId="20" fillId="4" borderId="14" xfId="2" applyNumberFormat="1" applyFont="1" applyFill="1" applyBorder="1" applyAlignment="1">
      <alignment horizontal="left" vertical="center" wrapText="1" indent="1"/>
    </xf>
    <xf numFmtId="167" fontId="5" fillId="0" borderId="25" xfId="2" applyNumberFormat="1" applyFont="1" applyFill="1" applyBorder="1" applyAlignment="1">
      <alignment horizontal="left" vertical="center" wrapText="1" indent="1"/>
    </xf>
    <xf numFmtId="167" fontId="20" fillId="0" borderId="25" xfId="2" applyNumberFormat="1" applyFont="1" applyFill="1" applyBorder="1" applyAlignment="1">
      <alignment horizontal="left" vertical="center" wrapText="1" indent="1"/>
    </xf>
    <xf numFmtId="167" fontId="20" fillId="4" borderId="29" xfId="2" applyNumberFormat="1" applyFont="1" applyFill="1" applyBorder="1" applyAlignment="1">
      <alignment horizontal="left" vertical="center" wrapText="1" indent="1"/>
    </xf>
    <xf numFmtId="0" fontId="5" fillId="0" borderId="0" xfId="47" applyNumberFormat="1" applyFont="1" applyAlignment="1">
      <alignment vertical="center"/>
    </xf>
    <xf numFmtId="0" fontId="18" fillId="0" borderId="0" xfId="47" applyNumberFormat="1" applyFont="1" applyAlignment="1">
      <alignment horizontal="center" vertical="center"/>
    </xf>
    <xf numFmtId="0" fontId="8" fillId="2" borderId="10" xfId="1" applyFont="1" applyFill="1" applyBorder="1" applyAlignment="1">
      <alignment horizontal="right" vertical="center" wrapText="1" indent="1" readingOrder="2"/>
    </xf>
    <xf numFmtId="0" fontId="5" fillId="0" borderId="0" xfId="1" applyAlignment="1">
      <alignment vertical="center"/>
    </xf>
    <xf numFmtId="0" fontId="5" fillId="0" borderId="0" xfId="1" applyAlignment="1">
      <alignment wrapText="1"/>
    </xf>
    <xf numFmtId="1" fontId="5" fillId="2" borderId="0" xfId="23" applyNumberFormat="1" applyFont="1" applyFill="1" applyBorder="1" applyAlignment="1">
      <alignment horizontal="left" vertical="center"/>
    </xf>
    <xf numFmtId="1" fontId="5" fillId="2" borderId="0" xfId="23" applyNumberFormat="1" applyFont="1" applyFill="1" applyBorder="1" applyAlignment="1">
      <alignment vertical="center"/>
    </xf>
    <xf numFmtId="0" fontId="37" fillId="0" borderId="10" xfId="23" applyFont="1" applyFill="1" applyBorder="1" applyAlignment="1">
      <alignment horizontal="right" vertical="center" wrapText="1" indent="1" readingOrder="2"/>
    </xf>
    <xf numFmtId="0" fontId="37" fillId="4" borderId="13" xfId="23" applyFont="1" applyFill="1" applyBorder="1" applyAlignment="1">
      <alignment horizontal="right" vertical="center" wrapText="1" indent="1" readingOrder="2"/>
    </xf>
    <xf numFmtId="0" fontId="37" fillId="0" borderId="21" xfId="23" applyFont="1" applyFill="1" applyBorder="1" applyAlignment="1">
      <alignment horizontal="right" vertical="center" wrapText="1" indent="1" readingOrder="2"/>
    </xf>
    <xf numFmtId="0" fontId="37" fillId="4" borderId="28" xfId="23" applyFont="1" applyFill="1" applyBorder="1" applyAlignment="1">
      <alignment horizontal="right" vertical="center" wrapText="1" indent="1" readingOrder="2"/>
    </xf>
    <xf numFmtId="167" fontId="5" fillId="0" borderId="0" xfId="47" applyNumberFormat="1" applyFont="1" applyAlignment="1">
      <alignment vertical="center"/>
    </xf>
    <xf numFmtId="0" fontId="5" fillId="2" borderId="0" xfId="47" applyNumberFormat="1" applyFont="1" applyFill="1" applyAlignment="1">
      <alignment vertical="center"/>
    </xf>
    <xf numFmtId="0" fontId="37" fillId="4" borderId="8" xfId="37" applyFont="1" applyFill="1" applyBorder="1" applyAlignment="1">
      <alignment horizontal="center" vertical="center" wrapText="1" readingOrder="2"/>
    </xf>
    <xf numFmtId="0" fontId="37" fillId="4" borderId="15" xfId="37" applyFont="1" applyFill="1" applyBorder="1" applyAlignment="1">
      <alignment horizontal="center" vertical="center" wrapText="1" readingOrder="2"/>
    </xf>
    <xf numFmtId="49" fontId="37" fillId="4" borderId="26" xfId="1" applyNumberFormat="1" applyFont="1" applyFill="1" applyBorder="1" applyAlignment="1">
      <alignment vertical="center" wrapText="1"/>
    </xf>
    <xf numFmtId="0" fontId="37" fillId="0" borderId="36" xfId="37" applyFont="1" applyFill="1" applyBorder="1" applyAlignment="1">
      <alignment horizontal="right" vertical="center" wrapText="1" indent="1" readingOrder="2"/>
    </xf>
    <xf numFmtId="0" fontId="37" fillId="4" borderId="37" xfId="37" applyFont="1" applyFill="1" applyBorder="1" applyAlignment="1">
      <alignment horizontal="right" vertical="center" wrapText="1" indent="1" readingOrder="2"/>
    </xf>
    <xf numFmtId="0" fontId="37" fillId="0" borderId="37" xfId="37" applyFont="1" applyFill="1" applyBorder="1" applyAlignment="1">
      <alignment horizontal="right" vertical="center" wrapText="1" indent="1" readingOrder="2"/>
    </xf>
    <xf numFmtId="0" fontId="37" fillId="4" borderId="38" xfId="37" applyFont="1" applyFill="1" applyBorder="1" applyAlignment="1">
      <alignment horizontal="right" vertical="center" wrapText="1" indent="1" readingOrder="2"/>
    </xf>
    <xf numFmtId="1" fontId="5" fillId="0" borderId="0" xfId="23" applyNumberFormat="1" applyFont="1" applyBorder="1" applyAlignment="1">
      <alignment horizontal="center" vertical="center" wrapText="1"/>
    </xf>
    <xf numFmtId="0" fontId="37" fillId="2" borderId="24" xfId="37" applyFont="1" applyFill="1" applyBorder="1" applyAlignment="1">
      <alignment horizontal="center" vertical="center" wrapText="1" readingOrder="2"/>
    </xf>
    <xf numFmtId="0" fontId="37" fillId="2" borderId="8" xfId="37" applyFont="1" applyFill="1" applyBorder="1" applyAlignment="1">
      <alignment horizontal="center" vertical="center" wrapText="1" readingOrder="2"/>
    </xf>
    <xf numFmtId="0" fontId="20" fillId="2" borderId="17" xfId="1" applyNumberFormat="1" applyFont="1" applyFill="1" applyBorder="1" applyAlignment="1">
      <alignment horizontal="right" vertical="center" indent="1" readingOrder="1"/>
    </xf>
    <xf numFmtId="0" fontId="38" fillId="0" borderId="30" xfId="37" applyFont="1" applyFill="1" applyBorder="1" applyAlignment="1">
      <alignment horizontal="center" vertical="center" wrapText="1" readingOrder="2"/>
    </xf>
    <xf numFmtId="1" fontId="5" fillId="0" borderId="0" xfId="23" applyNumberFormat="1" applyFont="1" applyBorder="1" applyAlignment="1">
      <alignment vertical="center" wrapText="1"/>
    </xf>
    <xf numFmtId="0" fontId="37" fillId="2" borderId="24" xfId="38" applyFont="1" applyFill="1" applyBorder="1" applyAlignment="1">
      <alignment horizontal="center" vertical="center" wrapText="1" readingOrder="2"/>
    </xf>
    <xf numFmtId="0" fontId="37" fillId="4" borderId="8" xfId="38" applyFont="1" applyFill="1" applyBorder="1" applyAlignment="1">
      <alignment horizontal="center" vertical="center" wrapText="1" readingOrder="2"/>
    </xf>
    <xf numFmtId="0" fontId="37" fillId="2" borderId="8" xfId="38" applyFont="1" applyFill="1" applyBorder="1" applyAlignment="1">
      <alignment horizontal="center" vertical="center" wrapText="1" readingOrder="2"/>
    </xf>
    <xf numFmtId="0" fontId="37" fillId="4" borderId="15" xfId="38" applyFont="1" applyFill="1" applyBorder="1" applyAlignment="1">
      <alignment horizontal="center" vertical="center" wrapText="1" readingOrder="2"/>
    </xf>
    <xf numFmtId="1" fontId="17" fillId="0" borderId="0" xfId="1" applyNumberFormat="1" applyFont="1" applyBorder="1" applyAlignment="1">
      <alignment horizontal="center" vertical="center" wrapText="1"/>
    </xf>
    <xf numFmtId="1" fontId="17" fillId="2" borderId="0" xfId="1" applyNumberFormat="1" applyFont="1" applyFill="1" applyBorder="1" applyAlignment="1">
      <alignment horizontal="left" vertical="center"/>
    </xf>
    <xf numFmtId="1" fontId="31" fillId="2" borderId="0" xfId="1" applyNumberFormat="1" applyFont="1" applyFill="1" applyBorder="1" applyAlignment="1">
      <alignment vertical="center"/>
    </xf>
    <xf numFmtId="1" fontId="32" fillId="2" borderId="0" xfId="1" applyNumberFormat="1" applyFont="1" applyFill="1" applyBorder="1" applyAlignment="1">
      <alignment vertical="center"/>
    </xf>
    <xf numFmtId="0" fontId="20" fillId="0" borderId="31" xfId="37" applyFont="1" applyFill="1" applyBorder="1" applyAlignment="1">
      <alignment horizontal="center" vertical="center" wrapText="1" readingOrder="1"/>
    </xf>
    <xf numFmtId="0" fontId="20" fillId="4" borderId="32" xfId="37" applyFont="1" applyFill="1" applyBorder="1" applyAlignment="1">
      <alignment horizontal="center" vertical="center" wrapText="1" readingOrder="1"/>
    </xf>
    <xf numFmtId="0" fontId="37" fillId="0" borderId="30" xfId="37" applyFont="1" applyFill="1" applyBorder="1" applyAlignment="1">
      <alignment horizontal="center" vertical="center" wrapText="1" readingOrder="2"/>
    </xf>
    <xf numFmtId="0" fontId="37" fillId="4" borderId="13" xfId="37" applyFont="1" applyFill="1" applyBorder="1" applyAlignment="1">
      <alignment horizontal="center" vertical="center" wrapText="1" readingOrder="2"/>
    </xf>
    <xf numFmtId="1" fontId="5" fillId="2" borderId="0" xfId="37" applyNumberFormat="1" applyFont="1" applyFill="1" applyBorder="1" applyAlignment="1">
      <alignment horizontal="left" vertical="center" wrapText="1" indent="1" readingOrder="1"/>
    </xf>
    <xf numFmtId="3" fontId="20" fillId="2" borderId="17" xfId="14" applyNumberFormat="1" applyFont="1" applyFill="1" applyBorder="1" applyAlignment="1">
      <alignment horizontal="left" vertical="center" wrapText="1" indent="1" readingOrder="1"/>
    </xf>
    <xf numFmtId="3" fontId="20" fillId="4" borderId="14" xfId="14" applyNumberFormat="1" applyFont="1" applyFill="1" applyBorder="1" applyAlignment="1">
      <alignment horizontal="left" vertical="center" wrapText="1" indent="1" readingOrder="1"/>
    </xf>
    <xf numFmtId="3" fontId="20" fillId="2" borderId="14" xfId="14" applyNumberFormat="1" applyFont="1" applyFill="1" applyBorder="1" applyAlignment="1">
      <alignment horizontal="left" vertical="center" wrapText="1" indent="1" readingOrder="1"/>
    </xf>
    <xf numFmtId="3" fontId="20" fillId="4" borderId="16" xfId="14" applyNumberFormat="1" applyFont="1" applyFill="1" applyBorder="1" applyAlignment="1">
      <alignment horizontal="left" vertical="center" wrapText="1" indent="1" readingOrder="1"/>
    </xf>
    <xf numFmtId="0" fontId="40" fillId="0" borderId="0" xfId="1" applyFont="1" applyBorder="1" applyAlignment="1">
      <alignment horizontal="center" vertical="top" wrapText="1" readingOrder="2"/>
    </xf>
    <xf numFmtId="0" fontId="8" fillId="0" borderId="0" xfId="1" applyFont="1" applyBorder="1" applyAlignment="1">
      <alignment horizontal="center" vertical="top" wrapText="1" readingOrder="1"/>
    </xf>
    <xf numFmtId="0" fontId="41" fillId="0" borderId="0" xfId="1" applyFont="1" applyBorder="1" applyAlignment="1">
      <alignment horizontal="center" vertical="top" wrapText="1" readingOrder="2"/>
    </xf>
    <xf numFmtId="0" fontId="29" fillId="0" borderId="0" xfId="1" applyFont="1" applyBorder="1" applyAlignment="1">
      <alignment horizontal="center" vertical="top" wrapText="1" readingOrder="1"/>
    </xf>
    <xf numFmtId="0" fontId="22" fillId="2" borderId="0" xfId="1" applyFont="1" applyFill="1"/>
    <xf numFmtId="49" fontId="8" fillId="4" borderId="13" xfId="1" applyNumberFormat="1" applyFont="1" applyFill="1" applyBorder="1" applyAlignment="1">
      <alignment horizontal="right" vertical="center" wrapText="1" indent="1" readingOrder="2"/>
    </xf>
    <xf numFmtId="167" fontId="26" fillId="4" borderId="14" xfId="2" applyNumberFormat="1" applyFont="1" applyFill="1" applyBorder="1" applyAlignment="1">
      <alignment horizontal="left" vertical="center" wrapText="1" indent="1"/>
    </xf>
    <xf numFmtId="49" fontId="8" fillId="2" borderId="13" xfId="1" applyNumberFormat="1" applyFont="1" applyFill="1" applyBorder="1" applyAlignment="1">
      <alignment horizontal="right" vertical="center" wrapText="1" indent="1" readingOrder="2"/>
    </xf>
    <xf numFmtId="49" fontId="8" fillId="4" borderId="40" xfId="1" applyNumberFormat="1" applyFont="1" applyFill="1" applyBorder="1" applyAlignment="1">
      <alignment horizontal="right" vertical="center" wrapText="1" indent="1" readingOrder="2"/>
    </xf>
    <xf numFmtId="0" fontId="5" fillId="4" borderId="9" xfId="42" applyFont="1" applyFill="1" applyBorder="1" applyAlignment="1">
      <alignment horizontal="center" vertical="center" wrapText="1"/>
    </xf>
    <xf numFmtId="0" fontId="26" fillId="0" borderId="31" xfId="42" applyFont="1" applyFill="1" applyBorder="1" applyAlignment="1">
      <alignment horizontal="left" vertical="center" wrapText="1" indent="1"/>
    </xf>
    <xf numFmtId="0" fontId="26" fillId="4" borderId="32" xfId="42" applyFont="1" applyFill="1" applyBorder="1" applyAlignment="1">
      <alignment horizontal="left" vertical="center" wrapText="1" indent="1"/>
    </xf>
    <xf numFmtId="0" fontId="26" fillId="0" borderId="32" xfId="42" applyFont="1" applyFill="1" applyBorder="1" applyAlignment="1">
      <alignment horizontal="left" vertical="center" wrapText="1" indent="1"/>
    </xf>
    <xf numFmtId="0" fontId="26" fillId="4" borderId="39" xfId="42" applyFont="1" applyFill="1" applyBorder="1" applyAlignment="1">
      <alignment horizontal="left" vertical="center" wrapText="1" indent="1"/>
    </xf>
    <xf numFmtId="0" fontId="21" fillId="4" borderId="29" xfId="22" applyFont="1" applyFill="1" applyBorder="1" applyAlignment="1">
      <alignment horizontal="center" vertical="center" wrapText="1"/>
    </xf>
    <xf numFmtId="1" fontId="17" fillId="0" borderId="0" xfId="1" applyNumberFormat="1" applyFont="1" applyBorder="1" applyAlignment="1">
      <alignment vertical="center" wrapText="1"/>
    </xf>
    <xf numFmtId="1" fontId="17" fillId="0" borderId="0" xfId="22" applyNumberFormat="1" applyFont="1" applyBorder="1" applyAlignment="1">
      <alignment vertical="center"/>
    </xf>
    <xf numFmtId="1" fontId="16" fillId="2" borderId="0" xfId="22" applyNumberFormat="1" applyFont="1" applyFill="1" applyBorder="1" applyAlignment="1">
      <alignment horizontal="centerContinuous" vertical="center"/>
    </xf>
    <xf numFmtId="1" fontId="10" fillId="2" borderId="0" xfId="22" applyNumberFormat="1" applyFont="1" applyFill="1" applyBorder="1" applyAlignment="1">
      <alignment horizontal="centerContinuous" vertical="center"/>
    </xf>
    <xf numFmtId="49" fontId="8" fillId="2" borderId="10" xfId="1" applyNumberFormat="1" applyFont="1" applyFill="1" applyBorder="1" applyAlignment="1">
      <alignment horizontal="center" vertical="center" wrapText="1" readingOrder="2"/>
    </xf>
    <xf numFmtId="49" fontId="8" fillId="4" borderId="13" xfId="1" applyNumberFormat="1" applyFont="1" applyFill="1" applyBorder="1" applyAlignment="1">
      <alignment horizontal="center" vertical="center" wrapText="1" readingOrder="2"/>
    </xf>
    <xf numFmtId="49" fontId="8" fillId="2" borderId="13" xfId="1" applyNumberFormat="1" applyFont="1" applyFill="1" applyBorder="1" applyAlignment="1">
      <alignment horizontal="center" vertical="center" wrapText="1" readingOrder="2"/>
    </xf>
    <xf numFmtId="49" fontId="5" fillId="2" borderId="12" xfId="1" applyNumberFormat="1" applyFont="1" applyFill="1" applyBorder="1" applyAlignment="1">
      <alignment horizontal="center" vertical="center" wrapText="1"/>
    </xf>
    <xf numFmtId="49" fontId="5" fillId="4" borderId="32" xfId="1" applyNumberFormat="1" applyFont="1" applyFill="1" applyBorder="1" applyAlignment="1">
      <alignment horizontal="center" vertical="center" wrapText="1"/>
    </xf>
    <xf numFmtId="49" fontId="5" fillId="2" borderId="32" xfId="1" applyNumberFormat="1" applyFont="1" applyFill="1" applyBorder="1" applyAlignment="1">
      <alignment horizontal="center" vertical="center" wrapText="1"/>
    </xf>
    <xf numFmtId="167" fontId="26" fillId="0" borderId="11" xfId="2" applyNumberFormat="1" applyFont="1" applyFill="1" applyBorder="1" applyAlignment="1">
      <alignment horizontal="left" vertical="center" wrapText="1" indent="1"/>
    </xf>
    <xf numFmtId="167" fontId="26" fillId="0" borderId="25" xfId="2" applyNumberFormat="1" applyFont="1" applyFill="1" applyBorder="1" applyAlignment="1">
      <alignment horizontal="left" vertical="center" wrapText="1" indent="1"/>
    </xf>
    <xf numFmtId="167" fontId="9" fillId="4" borderId="29" xfId="2" applyNumberFormat="1" applyFont="1" applyFill="1" applyBorder="1" applyAlignment="1">
      <alignment horizontal="left" vertical="center" wrapText="1" indent="1"/>
    </xf>
    <xf numFmtId="3" fontId="5" fillId="0" borderId="17" xfId="1" applyNumberFormat="1" applyFont="1" applyFill="1" applyBorder="1" applyAlignment="1">
      <alignment horizontal="right" vertical="center" indent="1" readingOrder="1"/>
    </xf>
    <xf numFmtId="3" fontId="5" fillId="4" borderId="14" xfId="1" applyNumberFormat="1" applyFont="1" applyFill="1" applyBorder="1" applyAlignment="1">
      <alignment horizontal="right" vertical="center" indent="1" readingOrder="1"/>
    </xf>
    <xf numFmtId="3" fontId="5" fillId="0" borderId="14" xfId="1" applyNumberFormat="1" applyFont="1" applyFill="1" applyBorder="1" applyAlignment="1">
      <alignment horizontal="right" vertical="center" indent="1" readingOrder="1"/>
    </xf>
    <xf numFmtId="3" fontId="5" fillId="4" borderId="16" xfId="1" applyNumberFormat="1" applyFont="1" applyFill="1" applyBorder="1" applyAlignment="1">
      <alignment horizontal="right" vertical="center" indent="1" readingOrder="1"/>
    </xf>
    <xf numFmtId="3" fontId="5" fillId="0" borderId="17" xfId="41" applyNumberFormat="1" applyFont="1" applyFill="1" applyBorder="1" applyAlignment="1">
      <alignment horizontal="right" vertical="center" indent="1"/>
    </xf>
    <xf numFmtId="3" fontId="20" fillId="0" borderId="17" xfId="41" applyNumberFormat="1" applyFont="1" applyFill="1" applyBorder="1" applyAlignment="1">
      <alignment horizontal="right" vertical="center" indent="1"/>
    </xf>
    <xf numFmtId="3" fontId="20" fillId="4" borderId="14" xfId="41" applyNumberFormat="1" applyFont="1" applyFill="1" applyBorder="1" applyAlignment="1">
      <alignment horizontal="right" vertical="center" indent="1"/>
    </xf>
    <xf numFmtId="3" fontId="5" fillId="0" borderId="14" xfId="41" applyNumberFormat="1" applyFont="1" applyFill="1" applyBorder="1" applyAlignment="1">
      <alignment horizontal="right" vertical="center" indent="1"/>
    </xf>
    <xf numFmtId="3" fontId="20" fillId="0" borderId="14" xfId="41" applyNumberFormat="1" applyFont="1" applyFill="1" applyBorder="1" applyAlignment="1">
      <alignment horizontal="right" vertical="center" indent="1"/>
    </xf>
    <xf numFmtId="3" fontId="5" fillId="0" borderId="11" xfId="41" applyNumberFormat="1" applyFont="1" applyFill="1" applyBorder="1" applyAlignment="1">
      <alignment horizontal="right" vertical="center" indent="1"/>
    </xf>
    <xf numFmtId="3" fontId="20" fillId="0" borderId="11" xfId="41" applyNumberFormat="1" applyFont="1" applyFill="1" applyBorder="1" applyAlignment="1">
      <alignment horizontal="right" vertical="center" indent="1"/>
    </xf>
    <xf numFmtId="3" fontId="5" fillId="2" borderId="17" xfId="41" applyNumberFormat="1" applyFont="1" applyFill="1" applyBorder="1" applyAlignment="1">
      <alignment horizontal="right" vertical="center" indent="1" readingOrder="1"/>
    </xf>
    <xf numFmtId="3" fontId="5" fillId="4" borderId="14" xfId="41" applyNumberFormat="1" applyFont="1" applyFill="1" applyBorder="1" applyAlignment="1">
      <alignment horizontal="right" vertical="center" indent="1" readingOrder="1"/>
    </xf>
    <xf numFmtId="3" fontId="5" fillId="2" borderId="14" xfId="41" applyNumberFormat="1" applyFont="1" applyFill="1" applyBorder="1" applyAlignment="1">
      <alignment horizontal="right" vertical="center" indent="1" readingOrder="1"/>
    </xf>
    <xf numFmtId="0" fontId="21" fillId="4" borderId="34" xfId="22" applyFont="1" applyFill="1" applyBorder="1" applyAlignment="1">
      <alignment horizontal="center" vertical="center" wrapText="1"/>
    </xf>
    <xf numFmtId="0" fontId="44" fillId="0" borderId="0" xfId="0" applyFont="1" applyAlignment="1">
      <alignment vertical="center"/>
    </xf>
    <xf numFmtId="0" fontId="8" fillId="2" borderId="0" xfId="28" applyFont="1" applyFill="1">
      <alignment horizontal="right" vertical="center"/>
    </xf>
    <xf numFmtId="1" fontId="5" fillId="0" borderId="0" xfId="23" applyNumberFormat="1" applyFont="1" applyBorder="1" applyAlignment="1">
      <alignment horizontal="left" vertical="center"/>
    </xf>
    <xf numFmtId="0" fontId="20" fillId="4" borderId="29" xfId="14" applyFont="1" applyFill="1" applyBorder="1" applyAlignment="1">
      <alignment horizontal="center" vertical="center" wrapText="1"/>
    </xf>
    <xf numFmtId="0" fontId="20" fillId="4" borderId="29" xfId="35" applyFont="1" applyFill="1" applyBorder="1" applyAlignment="1">
      <alignment horizontal="center" vertical="center" wrapText="1"/>
    </xf>
    <xf numFmtId="3" fontId="5" fillId="4" borderId="16" xfId="41" applyNumberFormat="1" applyFont="1" applyFill="1" applyBorder="1" applyAlignment="1">
      <alignment horizontal="right" vertical="center" indent="1"/>
    </xf>
    <xf numFmtId="1" fontId="5" fillId="2" borderId="0" xfId="23" applyNumberFormat="1" applyFont="1" applyFill="1" applyBorder="1" applyAlignment="1">
      <alignment horizontal="left" vertical="center"/>
    </xf>
    <xf numFmtId="1" fontId="5" fillId="2" borderId="0" xfId="23" applyNumberFormat="1" applyFont="1" applyFill="1" applyBorder="1" applyAlignment="1">
      <alignment vertical="center"/>
    </xf>
    <xf numFmtId="3" fontId="20" fillId="4" borderId="16" xfId="41" applyNumberFormat="1" applyFont="1" applyFill="1" applyBorder="1" applyAlignment="1">
      <alignment horizontal="right" vertical="center" indent="1"/>
    </xf>
    <xf numFmtId="0" fontId="37" fillId="2" borderId="45" xfId="37" applyFont="1" applyFill="1" applyBorder="1" applyAlignment="1">
      <alignment horizontal="right" vertical="center" wrapText="1" indent="1" readingOrder="2"/>
    </xf>
    <xf numFmtId="3" fontId="20" fillId="2" borderId="34" xfId="41" applyNumberFormat="1" applyFont="1" applyFill="1" applyBorder="1" applyAlignment="1">
      <alignment horizontal="right" vertical="center" indent="1"/>
    </xf>
    <xf numFmtId="0" fontId="9" fillId="2" borderId="18" xfId="42" applyFont="1" applyFill="1" applyBorder="1" applyAlignment="1">
      <alignment horizontal="left" vertical="center" wrapText="1" indent="1"/>
    </xf>
    <xf numFmtId="0" fontId="37" fillId="2" borderId="50" xfId="37" applyFont="1" applyFill="1" applyBorder="1" applyAlignment="1">
      <alignment horizontal="right" vertical="center" wrapText="1" indent="1" readingOrder="2"/>
    </xf>
    <xf numFmtId="3" fontId="20" fillId="2" borderId="35" xfId="41" applyNumberFormat="1" applyFont="1" applyFill="1" applyBorder="1" applyAlignment="1">
      <alignment horizontal="right" vertical="center" indent="1"/>
    </xf>
    <xf numFmtId="0" fontId="9" fillId="2" borderId="22" xfId="42" applyFont="1" applyFill="1" applyBorder="1" applyAlignment="1">
      <alignment horizontal="left" vertical="center" wrapText="1" indent="1"/>
    </xf>
    <xf numFmtId="3" fontId="5" fillId="4" borderId="16" xfId="41" applyNumberFormat="1" applyFont="1" applyFill="1" applyBorder="1" applyAlignment="1">
      <alignment horizontal="right" vertical="center" indent="1" readingOrder="1"/>
    </xf>
    <xf numFmtId="3" fontId="20" fillId="2" borderId="29" xfId="41" applyNumberFormat="1" applyFont="1" applyFill="1" applyBorder="1" applyAlignment="1">
      <alignment horizontal="right" vertical="center" indent="1" readingOrder="1"/>
    </xf>
    <xf numFmtId="167" fontId="26" fillId="0" borderId="0" xfId="47" applyNumberFormat="1" applyFont="1" applyAlignment="1">
      <alignment vertical="center"/>
    </xf>
    <xf numFmtId="167" fontId="20" fillId="0" borderId="0" xfId="47" applyNumberFormat="1" applyFont="1" applyAlignment="1">
      <alignment vertical="center"/>
    </xf>
    <xf numFmtId="165" fontId="20" fillId="2" borderId="35" xfId="41" applyNumberFormat="1" applyFont="1" applyFill="1" applyBorder="1" applyAlignment="1">
      <alignment horizontal="right" vertical="center" indent="1"/>
    </xf>
    <xf numFmtId="166" fontId="5" fillId="0" borderId="0" xfId="23" applyNumberFormat="1" applyFont="1" applyBorder="1" applyAlignment="1">
      <alignment horizontal="center" vertical="center"/>
    </xf>
    <xf numFmtId="1" fontId="17" fillId="2" borderId="33" xfId="1" applyNumberFormat="1" applyFont="1" applyFill="1" applyBorder="1" applyAlignment="1">
      <alignment vertical="center"/>
    </xf>
    <xf numFmtId="1" fontId="17" fillId="2" borderId="0" xfId="22" applyNumberFormat="1" applyFont="1" applyFill="1" applyBorder="1" applyAlignment="1">
      <alignment vertical="center"/>
    </xf>
    <xf numFmtId="0" fontId="51" fillId="0" borderId="31" xfId="37" applyFont="1" applyFill="1" applyBorder="1" applyAlignment="1">
      <alignment horizontal="center" vertical="center" wrapText="1" readingOrder="1"/>
    </xf>
    <xf numFmtId="0" fontId="30" fillId="0" borderId="0" xfId="51" applyFont="1" applyAlignment="1">
      <alignment vertical="center" wrapText="1"/>
    </xf>
    <xf numFmtId="1" fontId="5" fillId="2" borderId="17" xfId="1" applyNumberFormat="1" applyFont="1" applyFill="1" applyBorder="1" applyAlignment="1">
      <alignment horizontal="right" vertical="center" indent="1" readingOrder="1"/>
    </xf>
    <xf numFmtId="0" fontId="5" fillId="4" borderId="14" xfId="1" applyNumberFormat="1" applyFont="1" applyFill="1" applyBorder="1" applyAlignment="1">
      <alignment horizontal="right" vertical="center" indent="1" readingOrder="1"/>
    </xf>
    <xf numFmtId="0" fontId="5" fillId="0" borderId="14" xfId="1" applyNumberFormat="1" applyFont="1" applyFill="1" applyBorder="1" applyAlignment="1">
      <alignment horizontal="right" vertical="center" indent="1" readingOrder="1"/>
    </xf>
    <xf numFmtId="0" fontId="5" fillId="4" borderId="16" xfId="1" applyNumberFormat="1" applyFont="1" applyFill="1" applyBorder="1" applyAlignment="1">
      <alignment horizontal="right" vertical="center" indent="1" readingOrder="1"/>
    </xf>
    <xf numFmtId="0" fontId="5" fillId="4" borderId="14" xfId="41" applyNumberFormat="1" applyFont="1" applyFill="1" applyBorder="1" applyAlignment="1">
      <alignment horizontal="right" vertical="center" indent="1" readingOrder="1"/>
    </xf>
    <xf numFmtId="0" fontId="5" fillId="2" borderId="14" xfId="41" applyNumberFormat="1" applyFont="1" applyFill="1" applyBorder="1" applyAlignment="1">
      <alignment horizontal="right" vertical="center" indent="1" readingOrder="1"/>
    </xf>
    <xf numFmtId="0" fontId="5" fillId="0" borderId="17" xfId="1" applyNumberFormat="1" applyFont="1" applyFill="1" applyBorder="1" applyAlignment="1">
      <alignment horizontal="right" vertical="center" indent="1" readingOrder="1"/>
    </xf>
    <xf numFmtId="166" fontId="5" fillId="0" borderId="0" xfId="1" applyNumberFormat="1"/>
    <xf numFmtId="0" fontId="52" fillId="0" borderId="0" xfId="0" applyNumberFormat="1" applyFont="1" applyFill="1" applyBorder="1" applyAlignment="1" applyProtection="1"/>
    <xf numFmtId="0" fontId="52" fillId="0" borderId="0" xfId="0" applyNumberFormat="1" applyFont="1" applyFill="1" applyBorder="1" applyAlignment="1" applyProtection="1">
      <alignment horizontal="right"/>
    </xf>
    <xf numFmtId="0" fontId="37" fillId="2" borderId="54" xfId="37" applyFont="1" applyFill="1" applyBorder="1" applyAlignment="1">
      <alignment horizontal="right" vertical="center" wrapText="1" indent="1" readingOrder="2"/>
    </xf>
    <xf numFmtId="3" fontId="20" fillId="2" borderId="25" xfId="37" applyNumberFormat="1" applyFont="1" applyFill="1" applyBorder="1" applyAlignment="1">
      <alignment horizontal="left" vertical="center" wrapText="1" indent="1" readingOrder="1"/>
    </xf>
    <xf numFmtId="165" fontId="5" fillId="2" borderId="25" xfId="37" applyNumberFormat="1" applyFont="1" applyFill="1" applyBorder="1" applyAlignment="1">
      <alignment horizontal="left" vertical="center" wrapText="1" indent="1" readingOrder="1"/>
    </xf>
    <xf numFmtId="0" fontId="5" fillId="2" borderId="54" xfId="42" applyFont="1" applyFill="1" applyBorder="1" applyAlignment="1">
      <alignment horizontal="left" vertical="center" wrapText="1" indent="1"/>
    </xf>
    <xf numFmtId="0" fontId="37" fillId="4" borderId="55" xfId="37" applyFont="1" applyFill="1" applyBorder="1" applyAlignment="1">
      <alignment horizontal="right" vertical="center" wrapText="1" indent="1" readingOrder="2"/>
    </xf>
    <xf numFmtId="3" fontId="20" fillId="4" borderId="25" xfId="37" applyNumberFormat="1" applyFont="1" applyFill="1" applyBorder="1" applyAlignment="1">
      <alignment horizontal="left" vertical="center" wrapText="1" indent="1" readingOrder="1"/>
    </xf>
    <xf numFmtId="165" fontId="5" fillId="4" borderId="25" xfId="37" applyNumberFormat="1" applyFont="1" applyFill="1" applyBorder="1" applyAlignment="1">
      <alignment horizontal="left" vertical="center" wrapText="1" indent="1" readingOrder="1"/>
    </xf>
    <xf numFmtId="0" fontId="5" fillId="4" borderId="55" xfId="42" applyFont="1" applyFill="1" applyBorder="1" applyAlignment="1">
      <alignment horizontal="left" vertical="center" wrapText="1" indent="1"/>
    </xf>
    <xf numFmtId="0" fontId="37" fillId="2" borderId="55" xfId="37" applyFont="1" applyFill="1" applyBorder="1" applyAlignment="1">
      <alignment horizontal="right" vertical="center" wrapText="1" indent="1" readingOrder="2"/>
    </xf>
    <xf numFmtId="0" fontId="5" fillId="2" borderId="55" xfId="42" applyFont="1" applyFill="1" applyBorder="1" applyAlignment="1">
      <alignment horizontal="left" vertical="center" wrapText="1" indent="1"/>
    </xf>
    <xf numFmtId="0" fontId="37" fillId="4" borderId="56" xfId="37" applyFont="1" applyFill="1" applyBorder="1" applyAlignment="1">
      <alignment horizontal="right" vertical="center" wrapText="1" indent="1" readingOrder="2"/>
    </xf>
    <xf numFmtId="0" fontId="5" fillId="4" borderId="56" xfId="42" applyFont="1" applyFill="1" applyBorder="1" applyAlignment="1">
      <alignment horizontal="left" vertical="center" wrapText="1" indent="1"/>
    </xf>
    <xf numFmtId="0" fontId="37" fillId="2" borderId="29" xfId="35" applyFont="1" applyFill="1" applyBorder="1" applyAlignment="1">
      <alignment horizontal="center" vertical="center" readingOrder="2"/>
    </xf>
    <xf numFmtId="3" fontId="20" fillId="2" borderId="29" xfId="37" applyNumberFormat="1" applyFont="1" applyFill="1" applyBorder="1" applyAlignment="1">
      <alignment horizontal="left" vertical="center" wrapText="1" indent="1" readingOrder="1"/>
    </xf>
    <xf numFmtId="0" fontId="20" fillId="2" borderId="29" xfId="35" applyFont="1" applyFill="1" applyBorder="1" applyAlignment="1">
      <alignment horizontal="center" vertical="center"/>
    </xf>
    <xf numFmtId="0" fontId="53" fillId="0" borderId="0" xfId="0" applyNumberFormat="1" applyFont="1" applyFill="1" applyBorder="1" applyAlignment="1" applyProtection="1"/>
    <xf numFmtId="0" fontId="53" fillId="0" borderId="0" xfId="0" applyNumberFormat="1" applyFont="1" applyFill="1" applyBorder="1" applyAlignment="1" applyProtection="1">
      <alignment horizontal="right"/>
    </xf>
    <xf numFmtId="0" fontId="37" fillId="0" borderId="13" xfId="37" applyFont="1" applyFill="1" applyBorder="1" applyAlignment="1">
      <alignment horizontal="center" vertical="center" wrapText="1" readingOrder="2"/>
    </xf>
    <xf numFmtId="49" fontId="20" fillId="0" borderId="31" xfId="37" applyNumberFormat="1" applyFont="1" applyFill="1" applyBorder="1" applyAlignment="1">
      <alignment horizontal="center" vertical="center" wrapText="1" readingOrder="1"/>
    </xf>
    <xf numFmtId="49" fontId="20" fillId="4" borderId="32" xfId="37" applyNumberFormat="1" applyFont="1" applyFill="1" applyBorder="1" applyAlignment="1">
      <alignment horizontal="center" vertical="center" wrapText="1" readingOrder="1"/>
    </xf>
    <xf numFmtId="0" fontId="37" fillId="2" borderId="57" xfId="37" applyFont="1" applyFill="1" applyBorder="1" applyAlignment="1">
      <alignment horizontal="right" vertical="center" wrapText="1" indent="1" readingOrder="2"/>
    </xf>
    <xf numFmtId="1" fontId="20" fillId="2" borderId="34" xfId="37" applyNumberFormat="1" applyFont="1" applyFill="1" applyBorder="1" applyAlignment="1">
      <alignment horizontal="left" vertical="center" wrapText="1" indent="1"/>
    </xf>
    <xf numFmtId="1" fontId="20" fillId="2" borderId="34" xfId="37" applyNumberFormat="1" applyFont="1" applyFill="1" applyBorder="1" applyAlignment="1">
      <alignment horizontal="left" vertical="center" wrapText="1" indent="1" readingOrder="1"/>
    </xf>
    <xf numFmtId="0" fontId="5" fillId="2" borderId="58" xfId="42" applyFont="1" applyFill="1" applyBorder="1" applyAlignment="1">
      <alignment horizontal="left" vertical="center" wrapText="1" indent="1"/>
    </xf>
    <xf numFmtId="0" fontId="37" fillId="4" borderId="59" xfId="37" applyFont="1" applyFill="1" applyBorder="1" applyAlignment="1">
      <alignment horizontal="right" vertical="center" wrapText="1" indent="1" readingOrder="2"/>
    </xf>
    <xf numFmtId="1" fontId="20" fillId="4" borderId="54" xfId="37" applyNumberFormat="1" applyFont="1" applyFill="1" applyBorder="1" applyAlignment="1">
      <alignment horizontal="left" vertical="center" wrapText="1" indent="1"/>
    </xf>
    <xf numFmtId="0" fontId="5" fillId="4" borderId="60" xfId="42" applyFont="1" applyFill="1" applyBorder="1" applyAlignment="1">
      <alignment horizontal="left" vertical="center" wrapText="1" indent="1"/>
    </xf>
    <xf numFmtId="0" fontId="37" fillId="2" borderId="59" xfId="37" applyFont="1" applyFill="1" applyBorder="1" applyAlignment="1">
      <alignment horizontal="right" vertical="center" wrapText="1" indent="1" readingOrder="2"/>
    </xf>
    <xf numFmtId="0" fontId="5" fillId="2" borderId="60" xfId="42" applyFont="1" applyFill="1" applyBorder="1" applyAlignment="1">
      <alignment horizontal="left" vertical="center" wrapText="1" indent="1"/>
    </xf>
    <xf numFmtId="1" fontId="20" fillId="4" borderId="25" xfId="37" applyNumberFormat="1" applyFont="1" applyFill="1" applyBorder="1" applyAlignment="1">
      <alignment horizontal="left" vertical="center" wrapText="1" indent="1" readingOrder="1"/>
    </xf>
    <xf numFmtId="0" fontId="37" fillId="2" borderId="69" xfId="37" applyFont="1" applyFill="1" applyBorder="1" applyAlignment="1">
      <alignment horizontal="right" vertical="center" wrapText="1" indent="1" readingOrder="2"/>
    </xf>
    <xf numFmtId="1" fontId="20" fillId="2" borderId="25" xfId="37" applyNumberFormat="1" applyFont="1" applyFill="1" applyBorder="1" applyAlignment="1">
      <alignment horizontal="right" vertical="center" indent="1" readingOrder="1"/>
    </xf>
    <xf numFmtId="0" fontId="5" fillId="2" borderId="70" xfId="42" applyFont="1" applyFill="1" applyBorder="1" applyAlignment="1">
      <alignment horizontal="left" vertical="center" wrapText="1" indent="1"/>
    </xf>
    <xf numFmtId="0" fontId="37" fillId="4" borderId="71" xfId="37" applyFont="1" applyFill="1" applyBorder="1" applyAlignment="1">
      <alignment horizontal="right" vertical="center" wrapText="1" indent="1" readingOrder="2"/>
    </xf>
    <xf numFmtId="1" fontId="20" fillId="4" borderId="25" xfId="37" applyNumberFormat="1" applyFont="1" applyFill="1" applyBorder="1" applyAlignment="1">
      <alignment horizontal="right" vertical="center" indent="1" readingOrder="1"/>
    </xf>
    <xf numFmtId="0" fontId="5" fillId="4" borderId="72" xfId="42" applyFont="1" applyFill="1" applyBorder="1" applyAlignment="1">
      <alignment horizontal="left" vertical="center" wrapText="1" indent="1"/>
    </xf>
    <xf numFmtId="0" fontId="37" fillId="2" borderId="71" xfId="37" applyFont="1" applyFill="1" applyBorder="1" applyAlignment="1">
      <alignment horizontal="right" vertical="center" wrapText="1" indent="1" readingOrder="2"/>
    </xf>
    <xf numFmtId="0" fontId="5" fillId="2" borderId="72" xfId="42" applyFont="1" applyFill="1" applyBorder="1" applyAlignment="1">
      <alignment horizontal="left" vertical="center" wrapText="1" indent="1"/>
    </xf>
    <xf numFmtId="0" fontId="37" fillId="4" borderId="73" xfId="37" applyFont="1" applyFill="1" applyBorder="1" applyAlignment="1">
      <alignment horizontal="right" vertical="center" wrapText="1" indent="1" readingOrder="2"/>
    </xf>
    <xf numFmtId="0" fontId="5" fillId="4" borderId="74" xfId="42" applyFont="1" applyFill="1" applyBorder="1" applyAlignment="1">
      <alignment horizontal="left" vertical="center" wrapText="1" indent="1"/>
    </xf>
    <xf numFmtId="0" fontId="37" fillId="2" borderId="52" xfId="35" applyFont="1" applyFill="1" applyBorder="1" applyAlignment="1">
      <alignment horizontal="center" vertical="center" readingOrder="2"/>
    </xf>
    <xf numFmtId="0" fontId="20" fillId="2" borderId="51" xfId="35" applyFont="1" applyFill="1" applyBorder="1" applyAlignment="1">
      <alignment horizontal="center" vertical="center"/>
    </xf>
    <xf numFmtId="0" fontId="39" fillId="4" borderId="29" xfId="22" applyFont="1" applyFill="1" applyBorder="1" applyAlignment="1">
      <alignment horizontal="center" vertical="center" wrapText="1" readingOrder="1"/>
    </xf>
    <xf numFmtId="3" fontId="5" fillId="0" borderId="17" xfId="41" applyNumberFormat="1" applyFont="1" applyFill="1" applyBorder="1">
      <alignment horizontal="right" vertical="center" indent="1"/>
    </xf>
    <xf numFmtId="165" fontId="5" fillId="0" borderId="17" xfId="41" applyNumberFormat="1" applyFont="1" applyFill="1" applyBorder="1">
      <alignment horizontal="right" vertical="center" indent="1"/>
    </xf>
    <xf numFmtId="3" fontId="20" fillId="0" borderId="17" xfId="41" applyNumberFormat="1" applyFont="1" applyFill="1" applyBorder="1">
      <alignment horizontal="right" vertical="center" indent="1"/>
    </xf>
    <xf numFmtId="165" fontId="20" fillId="0" borderId="17" xfId="41" applyNumberFormat="1" applyFont="1" applyFill="1" applyBorder="1">
      <alignment horizontal="right" vertical="center" indent="1"/>
    </xf>
    <xf numFmtId="3" fontId="5" fillId="4" borderId="17" xfId="41" applyNumberFormat="1" applyFont="1" applyFill="1" applyBorder="1">
      <alignment horizontal="right" vertical="center" indent="1"/>
    </xf>
    <xf numFmtId="165" fontId="5" fillId="4" borderId="17" xfId="41" applyNumberFormat="1" applyFont="1" applyFill="1" applyBorder="1">
      <alignment horizontal="right" vertical="center" indent="1"/>
    </xf>
    <xf numFmtId="3" fontId="20" fillId="4" borderId="11" xfId="41" applyNumberFormat="1" applyFont="1" applyFill="1" applyBorder="1">
      <alignment horizontal="right" vertical="center" indent="1"/>
    </xf>
    <xf numFmtId="165" fontId="20" fillId="4" borderId="17" xfId="41" applyNumberFormat="1" applyFont="1" applyFill="1" applyBorder="1">
      <alignment horizontal="right" vertical="center" indent="1"/>
    </xf>
    <xf numFmtId="0" fontId="37" fillId="2" borderId="69" xfId="37" applyFont="1" applyFill="1" applyBorder="1" applyAlignment="1">
      <alignment horizontal="center" vertical="center" wrapText="1" readingOrder="2"/>
    </xf>
    <xf numFmtId="0" fontId="5" fillId="2" borderId="70" xfId="42" applyFont="1" applyFill="1" applyBorder="1" applyAlignment="1">
      <alignment horizontal="center" vertical="center" wrapText="1"/>
    </xf>
    <xf numFmtId="0" fontId="37" fillId="4" borderId="71" xfId="37" applyFont="1" applyFill="1" applyBorder="1" applyAlignment="1">
      <alignment horizontal="center" vertical="center" wrapText="1" readingOrder="2"/>
    </xf>
    <xf numFmtId="0" fontId="5" fillId="4" borderId="72" xfId="42" applyFont="1" applyFill="1" applyBorder="1" applyAlignment="1">
      <alignment horizontal="center" vertical="center" wrapText="1"/>
    </xf>
    <xf numFmtId="0" fontId="37" fillId="2" borderId="71" xfId="37" applyFont="1" applyFill="1" applyBorder="1" applyAlignment="1">
      <alignment horizontal="center" vertical="center" wrapText="1" readingOrder="2"/>
    </xf>
    <xf numFmtId="0" fontId="5" fillId="2" borderId="72" xfId="42" applyFont="1" applyFill="1" applyBorder="1" applyAlignment="1">
      <alignment horizontal="center" vertical="center" wrapText="1"/>
    </xf>
    <xf numFmtId="0" fontId="37" fillId="4" borderId="73" xfId="37" applyFont="1" applyFill="1" applyBorder="1" applyAlignment="1">
      <alignment horizontal="center" vertical="center" wrapText="1" readingOrder="2"/>
    </xf>
    <xf numFmtId="0" fontId="5" fillId="4" borderId="74" xfId="42" applyFont="1" applyFill="1" applyBorder="1" applyAlignment="1">
      <alignment horizontal="center" vertical="center" wrapText="1"/>
    </xf>
    <xf numFmtId="3" fontId="20" fillId="2" borderId="29" xfId="35" applyNumberFormat="1" applyFont="1" applyFill="1" applyBorder="1" applyAlignment="1">
      <alignment horizontal="right" vertical="center" indent="1"/>
    </xf>
    <xf numFmtId="0" fontId="20" fillId="2" borderId="26" xfId="35" applyFont="1" applyFill="1" applyBorder="1" applyAlignment="1">
      <alignment horizontal="center" vertical="center"/>
    </xf>
    <xf numFmtId="1" fontId="5" fillId="2" borderId="34" xfId="37" applyNumberFormat="1" applyFont="1" applyFill="1" applyBorder="1" applyAlignment="1">
      <alignment horizontal="left" vertical="center" wrapText="1" indent="1" readingOrder="1"/>
    </xf>
    <xf numFmtId="1" fontId="5" fillId="4" borderId="25" xfId="37" applyNumberFormat="1" applyFont="1" applyFill="1" applyBorder="1" applyAlignment="1">
      <alignment horizontal="left" vertical="center" wrapText="1" indent="1" readingOrder="1"/>
    </xf>
    <xf numFmtId="1" fontId="5" fillId="2" borderId="25" xfId="37" applyNumberFormat="1" applyFont="1" applyFill="1" applyBorder="1" applyAlignment="1">
      <alignment horizontal="left" vertical="center" wrapText="1" indent="1" readingOrder="1"/>
    </xf>
    <xf numFmtId="1" fontId="20" fillId="2" borderId="25" xfId="37" applyNumberFormat="1" applyFont="1" applyFill="1" applyBorder="1" applyAlignment="1">
      <alignment horizontal="left" vertical="center" wrapText="1" indent="1" readingOrder="1"/>
    </xf>
    <xf numFmtId="0" fontId="5" fillId="4" borderId="25" xfId="37" applyNumberFormat="1" applyFont="1" applyFill="1" applyBorder="1" applyAlignment="1">
      <alignment horizontal="left" vertical="center" wrapText="1" indent="1" readingOrder="1"/>
    </xf>
    <xf numFmtId="0" fontId="37" fillId="2" borderId="21" xfId="37" applyFont="1" applyFill="1" applyBorder="1" applyAlignment="1">
      <alignment horizontal="right" vertical="center" wrapText="1" indent="1" readingOrder="2"/>
    </xf>
    <xf numFmtId="0" fontId="5" fillId="2" borderId="20" xfId="42" applyFont="1" applyFill="1" applyBorder="1" applyAlignment="1">
      <alignment horizontal="left" vertical="center" wrapText="1" indent="1"/>
    </xf>
    <xf numFmtId="0" fontId="37" fillId="4" borderId="28" xfId="37" applyFont="1" applyFill="1" applyBorder="1" applyAlignment="1">
      <alignment horizontal="right" vertical="center" wrapText="1" indent="1" readingOrder="2"/>
    </xf>
    <xf numFmtId="1" fontId="20" fillId="4" borderId="29" xfId="37" applyNumberFormat="1" applyFont="1" applyFill="1" applyBorder="1" applyAlignment="1">
      <alignment horizontal="left" vertical="center" wrapText="1" indent="1" readingOrder="1"/>
    </xf>
    <xf numFmtId="0" fontId="20" fillId="4" borderId="26" xfId="42" applyFont="1" applyFill="1" applyBorder="1" applyAlignment="1">
      <alignment horizontal="left" vertical="center" wrapText="1" indent="1"/>
    </xf>
    <xf numFmtId="0" fontId="46" fillId="4" borderId="34" xfId="0" applyFont="1" applyFill="1" applyBorder="1" applyAlignment="1">
      <alignment horizontal="center" readingOrder="2"/>
    </xf>
    <xf numFmtId="0" fontId="12" fillId="4" borderId="35" xfId="42" applyFont="1" applyFill="1" applyBorder="1" applyAlignment="1">
      <alignment horizontal="center" vertical="top" wrapText="1"/>
    </xf>
    <xf numFmtId="0" fontId="46" fillId="0" borderId="11" xfId="0" applyFont="1" applyBorder="1" applyAlignment="1">
      <alignment horizontal="right" vertical="center" indent="1" readingOrder="2"/>
    </xf>
    <xf numFmtId="0" fontId="47" fillId="0" borderId="11" xfId="0" applyFont="1" applyBorder="1" applyAlignment="1">
      <alignment horizontal="right" vertical="center" indent="1"/>
    </xf>
    <xf numFmtId="0" fontId="5" fillId="2" borderId="11" xfId="42" applyFont="1" applyFill="1" applyBorder="1" applyAlignment="1">
      <alignment horizontal="left" vertical="center" wrapText="1" indent="1"/>
    </xf>
    <xf numFmtId="0" fontId="46" fillId="4" borderId="14" xfId="0" applyFont="1" applyFill="1" applyBorder="1" applyAlignment="1">
      <alignment horizontal="right" vertical="center" indent="1" readingOrder="2"/>
    </xf>
    <xf numFmtId="0" fontId="45" fillId="4" borderId="14" xfId="0" applyNumberFormat="1" applyFont="1" applyFill="1" applyBorder="1" applyAlignment="1">
      <alignment horizontal="right" vertical="center" indent="1"/>
    </xf>
    <xf numFmtId="0" fontId="47" fillId="4" borderId="14" xfId="0" applyFont="1" applyFill="1" applyBorder="1" applyAlignment="1">
      <alignment horizontal="right" vertical="center" indent="1"/>
    </xf>
    <xf numFmtId="0" fontId="5" fillId="4" borderId="14" xfId="42" applyFont="1" applyFill="1" applyBorder="1" applyAlignment="1">
      <alignment horizontal="left" vertical="center" wrapText="1" indent="1"/>
    </xf>
    <xf numFmtId="0" fontId="46" fillId="0" borderId="25" xfId="0" applyFont="1" applyBorder="1" applyAlignment="1">
      <alignment horizontal="right" vertical="center" indent="1" readingOrder="2"/>
    </xf>
    <xf numFmtId="0" fontId="47" fillId="0" borderId="25" xfId="0" applyFont="1" applyBorder="1" applyAlignment="1">
      <alignment horizontal="right" vertical="center" indent="1"/>
    </xf>
    <xf numFmtId="0" fontId="5" fillId="2" borderId="25" xfId="42" applyFont="1" applyFill="1" applyBorder="1" applyAlignment="1">
      <alignment horizontal="left" vertical="center" wrapText="1" indent="1"/>
    </xf>
    <xf numFmtId="0" fontId="46" fillId="4" borderId="29" xfId="0" applyFont="1" applyFill="1" applyBorder="1" applyAlignment="1">
      <alignment horizontal="center" vertical="center" readingOrder="2"/>
    </xf>
    <xf numFmtId="0" fontId="47" fillId="4" borderId="29" xfId="0" applyFont="1" applyFill="1" applyBorder="1" applyAlignment="1">
      <alignment horizontal="right" vertical="center" indent="1"/>
    </xf>
    <xf numFmtId="0" fontId="20" fillId="4" borderId="29" xfId="42" applyFont="1" applyFill="1" applyBorder="1" applyAlignment="1">
      <alignment horizontal="left" vertical="center" wrapText="1" indent="1"/>
    </xf>
    <xf numFmtId="166" fontId="5" fillId="2" borderId="34" xfId="37" applyNumberFormat="1" applyFont="1" applyFill="1" applyBorder="1" applyAlignment="1">
      <alignment horizontal="left" vertical="center" wrapText="1" indent="1" readingOrder="1"/>
    </xf>
    <xf numFmtId="166" fontId="5" fillId="4" borderId="25" xfId="37" applyNumberFormat="1" applyFont="1" applyFill="1" applyBorder="1" applyAlignment="1">
      <alignment horizontal="left" vertical="center" wrapText="1" indent="1" readingOrder="1"/>
    </xf>
    <xf numFmtId="166" fontId="5" fillId="2" borderId="25" xfId="37" applyNumberFormat="1" applyFont="1" applyFill="1" applyBorder="1" applyAlignment="1">
      <alignment horizontal="left" vertical="center" wrapText="1" indent="1" readingOrder="1"/>
    </xf>
    <xf numFmtId="0" fontId="37" fillId="4" borderId="34" xfId="14" applyFont="1" applyFill="1" applyBorder="1" applyAlignment="1">
      <alignment horizontal="center" wrapText="1"/>
    </xf>
    <xf numFmtId="0" fontId="37" fillId="4" borderId="34" xfId="35" applyFont="1" applyFill="1" applyBorder="1" applyAlignment="1">
      <alignment horizontal="center" wrapText="1"/>
    </xf>
    <xf numFmtId="0" fontId="5" fillId="4" borderId="35" xfId="14" applyFont="1" applyFill="1" applyBorder="1" applyAlignment="1">
      <alignment horizontal="center" vertical="top" wrapText="1"/>
    </xf>
    <xf numFmtId="0" fontId="5" fillId="4" borderId="35" xfId="35" applyFont="1" applyFill="1" applyBorder="1" applyAlignment="1">
      <alignment horizontal="center" vertical="top" wrapText="1"/>
    </xf>
    <xf numFmtId="0" fontId="26" fillId="2" borderId="70" xfId="42" applyFont="1" applyFill="1" applyBorder="1" applyAlignment="1">
      <alignment horizontal="left" vertical="center" wrapText="1" indent="1"/>
    </xf>
    <xf numFmtId="0" fontId="26" fillId="4" borderId="72" xfId="42" applyFont="1" applyFill="1" applyBorder="1" applyAlignment="1">
      <alignment horizontal="left" vertical="center" wrapText="1" indent="1"/>
    </xf>
    <xf numFmtId="0" fontId="26" fillId="2" borderId="72" xfId="42" applyFont="1" applyFill="1" applyBorder="1" applyAlignment="1">
      <alignment horizontal="left" vertical="center" wrapText="1" indent="1"/>
    </xf>
    <xf numFmtId="0" fontId="26" fillId="4" borderId="74" xfId="42" applyFont="1" applyFill="1" applyBorder="1" applyAlignment="1">
      <alignment horizontal="left" vertical="center" wrapText="1" indent="1"/>
    </xf>
    <xf numFmtId="0" fontId="37" fillId="2" borderId="52" xfId="35" applyFont="1" applyFill="1" applyBorder="1" applyAlignment="1">
      <alignment horizontal="center" vertical="center"/>
    </xf>
    <xf numFmtId="0" fontId="9" fillId="2" borderId="51" xfId="35" applyFont="1" applyFill="1" applyBorder="1" applyAlignment="1">
      <alignment horizontal="center" vertical="center"/>
    </xf>
    <xf numFmtId="1" fontId="20" fillId="2" borderId="29" xfId="35" applyNumberFormat="1" applyFont="1" applyFill="1" applyBorder="1" applyAlignment="1">
      <alignment horizontal="right" vertical="center" indent="1" readingOrder="1"/>
    </xf>
    <xf numFmtId="166" fontId="20" fillId="2" borderId="29" xfId="35" applyNumberFormat="1" applyFont="1" applyFill="1" applyBorder="1" applyAlignment="1">
      <alignment horizontal="right" vertical="center" indent="1" readingOrder="1"/>
    </xf>
    <xf numFmtId="0" fontId="46" fillId="0" borderId="14" xfId="0" applyFont="1" applyBorder="1" applyAlignment="1">
      <alignment horizontal="right" vertical="center" indent="1" readingOrder="2"/>
    </xf>
    <xf numFmtId="0" fontId="45" fillId="0" borderId="14" xfId="0" applyNumberFormat="1" applyFont="1" applyBorder="1" applyAlignment="1">
      <alignment horizontal="right" vertical="center" indent="1"/>
    </xf>
    <xf numFmtId="0" fontId="47" fillId="0" borderId="14" xfId="0" applyFont="1" applyBorder="1" applyAlignment="1">
      <alignment horizontal="right" vertical="center" indent="1"/>
    </xf>
    <xf numFmtId="0" fontId="5" fillId="2" borderId="14" xfId="42" applyFont="1" applyFill="1" applyBorder="1" applyAlignment="1">
      <alignment horizontal="left" vertical="center" wrapText="1" indent="1"/>
    </xf>
    <xf numFmtId="0" fontId="46" fillId="0" borderId="16" xfId="0" applyFont="1" applyBorder="1" applyAlignment="1">
      <alignment horizontal="right" vertical="center" indent="1" readingOrder="2"/>
    </xf>
    <xf numFmtId="0" fontId="45" fillId="0" borderId="16" xfId="0" applyNumberFormat="1" applyFont="1" applyBorder="1" applyAlignment="1">
      <alignment horizontal="right" vertical="center" indent="1"/>
    </xf>
    <xf numFmtId="0" fontId="47" fillId="0" borderId="16" xfId="0" applyFont="1" applyBorder="1" applyAlignment="1">
      <alignment horizontal="right" vertical="center" indent="1"/>
    </xf>
    <xf numFmtId="0" fontId="5" fillId="2" borderId="16" xfId="42" applyFont="1" applyFill="1" applyBorder="1" applyAlignment="1">
      <alignment horizontal="left" vertical="center" wrapText="1" indent="1"/>
    </xf>
    <xf numFmtId="0" fontId="46" fillId="4" borderId="82" xfId="0" applyFont="1" applyFill="1" applyBorder="1" applyAlignment="1">
      <alignment horizontal="right" vertical="center" indent="1" readingOrder="2"/>
    </xf>
    <xf numFmtId="0" fontId="47" fillId="4" borderId="82" xfId="0" applyFont="1" applyFill="1" applyBorder="1" applyAlignment="1">
      <alignment horizontal="right" vertical="center" indent="1"/>
    </xf>
    <xf numFmtId="0" fontId="20" fillId="4" borderId="82" xfId="42" applyFont="1" applyFill="1" applyBorder="1" applyAlignment="1">
      <alignment horizontal="left" vertical="center" wrapText="1" indent="1"/>
    </xf>
    <xf numFmtId="0" fontId="37" fillId="2" borderId="83" xfId="37" applyFont="1" applyFill="1" applyBorder="1" applyAlignment="1">
      <alignment horizontal="center" vertical="center" wrapText="1" readingOrder="2"/>
    </xf>
    <xf numFmtId="3" fontId="5" fillId="0" borderId="17" xfId="41" applyNumberFormat="1" applyFont="1" applyBorder="1" applyAlignment="1">
      <alignment horizontal="right" vertical="center" indent="1"/>
    </xf>
    <xf numFmtId="0" fontId="5" fillId="2" borderId="84" xfId="42" applyFont="1" applyFill="1" applyBorder="1" applyAlignment="1">
      <alignment horizontal="center" vertical="center" wrapText="1"/>
    </xf>
    <xf numFmtId="3" fontId="5" fillId="4" borderId="11" xfId="41" applyNumberFormat="1" applyFont="1" applyFill="1" applyBorder="1" applyAlignment="1">
      <alignment horizontal="right" vertical="center" indent="1"/>
    </xf>
    <xf numFmtId="0" fontId="37" fillId="0" borderId="71" xfId="37" applyFont="1" applyFill="1" applyBorder="1" applyAlignment="1">
      <alignment horizontal="center" vertical="center" wrapText="1" readingOrder="2"/>
    </xf>
    <xf numFmtId="3" fontId="5" fillId="0" borderId="11" xfId="41" applyNumberFormat="1" applyFont="1" applyBorder="1" applyAlignment="1">
      <alignment horizontal="right" vertical="center" indent="1"/>
    </xf>
    <xf numFmtId="0" fontId="5" fillId="0" borderId="72" xfId="42" applyFont="1" applyFill="1" applyBorder="1" applyAlignment="1">
      <alignment horizontal="center" vertical="center" wrapText="1"/>
    </xf>
    <xf numFmtId="3" fontId="5" fillId="0" borderId="86" xfId="41" applyNumberFormat="1" applyFont="1" applyBorder="1" applyAlignment="1">
      <alignment horizontal="right" vertical="center" indent="1"/>
    </xf>
    <xf numFmtId="0" fontId="5" fillId="2" borderId="87" xfId="42" applyFont="1" applyFill="1" applyBorder="1" applyAlignment="1">
      <alignment horizontal="center" vertical="center" wrapText="1"/>
    </xf>
    <xf numFmtId="0" fontId="5" fillId="4" borderId="60" xfId="42" applyFont="1" applyFill="1" applyBorder="1" applyAlignment="1">
      <alignment horizontal="center" vertical="center" wrapText="1"/>
    </xf>
    <xf numFmtId="0" fontId="5" fillId="0" borderId="60" xfId="42" applyFont="1" applyFill="1" applyBorder="1" applyAlignment="1">
      <alignment horizontal="center" vertical="center" wrapText="1"/>
    </xf>
    <xf numFmtId="3" fontId="5" fillId="0" borderId="11" xfId="41" applyNumberFormat="1" applyFont="1" applyFill="1" applyBorder="1">
      <alignment horizontal="right" vertical="center" indent="1"/>
    </xf>
    <xf numFmtId="3" fontId="20" fillId="0" borderId="11" xfId="41" applyNumberFormat="1" applyFont="1" applyFill="1" applyBorder="1">
      <alignment horizontal="right" vertical="center" indent="1"/>
    </xf>
    <xf numFmtId="165" fontId="5" fillId="0" borderId="11" xfId="41" applyNumberFormat="1" applyFont="1" applyFill="1" applyBorder="1">
      <alignment horizontal="right" vertical="center" indent="1"/>
    </xf>
    <xf numFmtId="165" fontId="5" fillId="4" borderId="11" xfId="41" applyNumberFormat="1" applyFont="1" applyFill="1" applyBorder="1">
      <alignment horizontal="right" vertical="center" indent="1"/>
    </xf>
    <xf numFmtId="3" fontId="5" fillId="0" borderId="25" xfId="41" applyNumberFormat="1" applyFont="1" applyFill="1" applyBorder="1">
      <alignment horizontal="right" vertical="center" indent="1"/>
    </xf>
    <xf numFmtId="165" fontId="5" fillId="0" borderId="25" xfId="41" applyNumberFormat="1" applyFont="1" applyFill="1" applyBorder="1">
      <alignment horizontal="right" vertical="center" indent="1"/>
    </xf>
    <xf numFmtId="0" fontId="37" fillId="2" borderId="69" xfId="38" applyFont="1" applyFill="1" applyBorder="1" applyAlignment="1">
      <alignment horizontal="center" vertical="center" wrapText="1" readingOrder="2"/>
    </xf>
    <xf numFmtId="0" fontId="37" fillId="4" borderId="71" xfId="38" applyFont="1" applyFill="1" applyBorder="1" applyAlignment="1">
      <alignment horizontal="center" vertical="center" wrapText="1" readingOrder="2"/>
    </xf>
    <xf numFmtId="0" fontId="37" fillId="2" borderId="71" xfId="38" applyFont="1" applyFill="1" applyBorder="1" applyAlignment="1">
      <alignment horizontal="center" vertical="center" wrapText="1" readingOrder="2"/>
    </xf>
    <xf numFmtId="0" fontId="37" fillId="4" borderId="73" xfId="38" applyFont="1" applyFill="1" applyBorder="1" applyAlignment="1">
      <alignment horizontal="center" vertical="center" wrapText="1" readingOrder="2"/>
    </xf>
    <xf numFmtId="3" fontId="5" fillId="2" borderId="54" xfId="41" applyNumberFormat="1" applyFont="1" applyFill="1" applyBorder="1">
      <alignment horizontal="right" vertical="center" indent="1"/>
    </xf>
    <xf numFmtId="3" fontId="20" fillId="2" borderId="54" xfId="41" applyNumberFormat="1" applyFont="1" applyFill="1" applyBorder="1">
      <alignment horizontal="right" vertical="center" indent="1"/>
    </xf>
    <xf numFmtId="0" fontId="20" fillId="2" borderId="70" xfId="42" applyFont="1" applyFill="1" applyBorder="1" applyAlignment="1">
      <alignment horizontal="center" vertical="center" wrapText="1"/>
    </xf>
    <xf numFmtId="3" fontId="5" fillId="4" borderId="55" xfId="41" applyNumberFormat="1" applyFont="1" applyFill="1" applyBorder="1">
      <alignment horizontal="right" vertical="center" indent="1"/>
    </xf>
    <xf numFmtId="3" fontId="20" fillId="4" borderId="55" xfId="41" applyNumberFormat="1" applyFont="1" applyFill="1" applyBorder="1">
      <alignment horizontal="right" vertical="center" indent="1"/>
    </xf>
    <xf numFmtId="0" fontId="20" fillId="4" borderId="72" xfId="42" applyFont="1" applyFill="1" applyBorder="1" applyAlignment="1">
      <alignment horizontal="center" vertical="center" wrapText="1"/>
    </xf>
    <xf numFmtId="3" fontId="5" fillId="2" borderId="55" xfId="41" applyNumberFormat="1" applyFont="1" applyFill="1" applyBorder="1">
      <alignment horizontal="right" vertical="center" indent="1"/>
    </xf>
    <xf numFmtId="3" fontId="20" fillId="2" borderId="55" xfId="41" applyNumberFormat="1" applyFont="1" applyFill="1" applyBorder="1">
      <alignment horizontal="right" vertical="center" indent="1"/>
    </xf>
    <xf numFmtId="0" fontId="20" fillId="2" borderId="72" xfId="42" applyFont="1" applyFill="1" applyBorder="1" applyAlignment="1">
      <alignment horizontal="center" vertical="center" wrapText="1"/>
    </xf>
    <xf numFmtId="3" fontId="20" fillId="4" borderId="56" xfId="41" applyNumberFormat="1" applyFont="1" applyFill="1" applyBorder="1">
      <alignment horizontal="right" vertical="center" indent="1"/>
    </xf>
    <xf numFmtId="0" fontId="20" fillId="4" borderId="74" xfId="42" applyFont="1" applyFill="1" applyBorder="1" applyAlignment="1">
      <alignment horizontal="center" vertical="center" wrapText="1"/>
    </xf>
    <xf numFmtId="0" fontId="9" fillId="4" borderId="0" xfId="37" applyFont="1" applyFill="1" applyBorder="1" applyAlignment="1">
      <alignment horizontal="center" vertical="center" wrapText="1" readingOrder="1"/>
    </xf>
    <xf numFmtId="49" fontId="37" fillId="4" borderId="40" xfId="37" applyNumberFormat="1" applyFont="1" applyFill="1" applyBorder="1" applyAlignment="1">
      <alignment horizontal="center" vertical="center" wrapText="1" readingOrder="2"/>
    </xf>
    <xf numFmtId="49" fontId="37" fillId="4" borderId="21" xfId="37" applyNumberFormat="1" applyFont="1" applyFill="1" applyBorder="1" applyAlignment="1">
      <alignment horizontal="center" vertical="center" wrapText="1" readingOrder="2"/>
    </xf>
    <xf numFmtId="166" fontId="17" fillId="0" borderId="25" xfId="41" applyNumberFormat="1" applyFill="1" applyBorder="1">
      <alignment horizontal="right" vertical="center" indent="1"/>
    </xf>
    <xf numFmtId="166" fontId="17" fillId="0" borderId="20" xfId="41" applyNumberFormat="1" applyFill="1" applyBorder="1">
      <alignment horizontal="right" vertical="center" indent="1"/>
    </xf>
    <xf numFmtId="49" fontId="9" fillId="0" borderId="32" xfId="37" applyNumberFormat="1" applyFont="1" applyFill="1" applyBorder="1" applyAlignment="1">
      <alignment horizontal="center" vertical="center" wrapText="1" readingOrder="1"/>
    </xf>
    <xf numFmtId="49" fontId="9" fillId="4" borderId="39" xfId="37" applyNumberFormat="1" applyFont="1" applyFill="1" applyBorder="1" applyAlignment="1">
      <alignment horizontal="center" vertical="center" wrapText="1" readingOrder="1"/>
    </xf>
    <xf numFmtId="49" fontId="9" fillId="4" borderId="20" xfId="37" applyNumberFormat="1" applyFont="1" applyFill="1" applyBorder="1" applyAlignment="1">
      <alignment horizontal="center" vertical="center" wrapText="1" readingOrder="1"/>
    </xf>
    <xf numFmtId="49" fontId="37" fillId="2" borderId="21" xfId="37" applyNumberFormat="1" applyFont="1" applyFill="1" applyBorder="1" applyAlignment="1">
      <alignment horizontal="center" vertical="center" wrapText="1" readingOrder="2"/>
    </xf>
    <xf numFmtId="49" fontId="9" fillId="2" borderId="20" xfId="37" applyNumberFormat="1" applyFont="1" applyFill="1" applyBorder="1" applyAlignment="1">
      <alignment horizontal="center" vertical="center" wrapText="1" readingOrder="1"/>
    </xf>
    <xf numFmtId="49" fontId="9" fillId="4" borderId="32" xfId="37" applyNumberFormat="1" applyFont="1" applyFill="1" applyBorder="1" applyAlignment="1">
      <alignment horizontal="center" vertical="center" wrapText="1" readingOrder="1"/>
    </xf>
    <xf numFmtId="165" fontId="5" fillId="0" borderId="0" xfId="1" applyNumberFormat="1"/>
    <xf numFmtId="49" fontId="9" fillId="0" borderId="39" xfId="37" applyNumberFormat="1" applyFont="1" applyFill="1" applyBorder="1" applyAlignment="1">
      <alignment horizontal="center" vertical="center" wrapText="1" readingOrder="1"/>
    </xf>
    <xf numFmtId="1" fontId="55" fillId="0" borderId="0" xfId="23" applyNumberFormat="1" applyFont="1" applyBorder="1" applyAlignment="1">
      <alignment vertical="center"/>
    </xf>
    <xf numFmtId="1" fontId="55" fillId="2" borderId="0" xfId="23" applyNumberFormat="1" applyFont="1" applyFill="1" applyBorder="1" applyAlignment="1">
      <alignment horizontal="left" vertical="center"/>
    </xf>
    <xf numFmtId="1" fontId="55" fillId="2" borderId="0" xfId="23" applyNumberFormat="1" applyFont="1" applyFill="1" applyBorder="1" applyAlignment="1">
      <alignment vertical="center"/>
    </xf>
    <xf numFmtId="1" fontId="47" fillId="4" borderId="29" xfId="0" applyNumberFormat="1" applyFont="1" applyFill="1" applyBorder="1" applyAlignment="1">
      <alignment horizontal="right" vertical="center" indent="1"/>
    </xf>
    <xf numFmtId="0" fontId="37" fillId="2" borderId="0" xfId="1" applyFont="1" applyFill="1" applyAlignment="1">
      <alignment horizontal="right" vertical="center" wrapText="1" indent="1"/>
    </xf>
    <xf numFmtId="0" fontId="20" fillId="2" borderId="0" xfId="1" applyFont="1" applyFill="1"/>
    <xf numFmtId="0" fontId="5" fillId="2" borderId="0" xfId="1" applyFont="1" applyFill="1" applyAlignment="1">
      <alignment horizontal="left" indent="1"/>
    </xf>
    <xf numFmtId="0" fontId="5" fillId="2" borderId="0" xfId="1" applyFill="1" applyAlignment="1">
      <alignment horizontal="left" indent="1"/>
    </xf>
    <xf numFmtId="0" fontId="20" fillId="2" borderId="0" xfId="1" applyFont="1" applyFill="1" applyAlignment="1">
      <alignment horizontal="left" indent="1"/>
    </xf>
    <xf numFmtId="0" fontId="40" fillId="2" borderId="0" xfId="1" applyFont="1" applyFill="1" applyBorder="1" applyAlignment="1">
      <alignment horizontal="center" vertical="top" wrapText="1" readingOrder="2"/>
    </xf>
    <xf numFmtId="0" fontId="8" fillId="2" borderId="0" xfId="1" applyFont="1" applyFill="1" applyBorder="1" applyAlignment="1">
      <alignment horizontal="center" vertical="top" wrapText="1" readingOrder="1"/>
    </xf>
    <xf numFmtId="0" fontId="41" fillId="2" borderId="0" xfId="1" applyFont="1" applyFill="1" applyBorder="1" applyAlignment="1">
      <alignment horizontal="center" vertical="top" wrapText="1" readingOrder="2"/>
    </xf>
    <xf numFmtId="0" fontId="29" fillId="2" borderId="0" xfId="1" applyFont="1" applyFill="1" applyBorder="1" applyAlignment="1">
      <alignment horizontal="center" vertical="top" wrapText="1" readingOrder="1"/>
    </xf>
    <xf numFmtId="167" fontId="58" fillId="0" borderId="0" xfId="47" applyNumberFormat="1" applyFont="1" applyAlignment="1">
      <alignment vertical="center"/>
    </xf>
    <xf numFmtId="0" fontId="37" fillId="4" borderId="47" xfId="1" applyFont="1" applyFill="1" applyBorder="1" applyAlignment="1">
      <alignment horizontal="center" vertical="center" wrapText="1"/>
    </xf>
    <xf numFmtId="0" fontId="9" fillId="4" borderId="48" xfId="1" applyFont="1" applyFill="1" applyBorder="1" applyAlignment="1">
      <alignment horizontal="center" vertical="center" wrapText="1"/>
    </xf>
    <xf numFmtId="49" fontId="8" fillId="2" borderId="40" xfId="1" applyNumberFormat="1" applyFont="1" applyFill="1" applyBorder="1" applyAlignment="1">
      <alignment horizontal="center" vertical="center" wrapText="1" readingOrder="2"/>
    </xf>
    <xf numFmtId="49" fontId="5" fillId="2" borderId="39" xfId="1" applyNumberFormat="1" applyFont="1" applyFill="1" applyBorder="1" applyAlignment="1">
      <alignment horizontal="center" vertical="center" wrapText="1"/>
    </xf>
    <xf numFmtId="0" fontId="37" fillId="4" borderId="52" xfId="35" applyFont="1" applyFill="1" applyBorder="1" applyAlignment="1">
      <alignment horizontal="center" vertical="center" readingOrder="2"/>
    </xf>
    <xf numFmtId="0" fontId="37" fillId="2" borderId="91" xfId="37" applyFont="1" applyFill="1" applyBorder="1" applyAlignment="1">
      <alignment horizontal="center" vertical="center" wrapText="1" readingOrder="2"/>
    </xf>
    <xf numFmtId="3" fontId="5" fillId="2" borderId="25" xfId="41" applyNumberFormat="1" applyFont="1" applyFill="1" applyBorder="1" applyAlignment="1">
      <alignment horizontal="right" vertical="center" indent="1"/>
    </xf>
    <xf numFmtId="0" fontId="5" fillId="2" borderId="92" xfId="42" applyFont="1" applyFill="1" applyBorder="1" applyAlignment="1">
      <alignment horizontal="center" vertical="center" wrapText="1"/>
    </xf>
    <xf numFmtId="3" fontId="20" fillId="2" borderId="25" xfId="41" applyNumberFormat="1" applyFont="1" applyFill="1" applyBorder="1">
      <alignment horizontal="right" vertical="center" indent="1"/>
    </xf>
    <xf numFmtId="165" fontId="5" fillId="2" borderId="25" xfId="41" applyNumberFormat="1" applyFont="1" applyFill="1" applyBorder="1">
      <alignment horizontal="right" vertical="center" indent="1"/>
    </xf>
    <xf numFmtId="165" fontId="20" fillId="2" borderId="25" xfId="41" applyNumberFormat="1" applyFont="1" applyFill="1" applyBorder="1">
      <alignment horizontal="right" vertical="center" indent="1"/>
    </xf>
    <xf numFmtId="3" fontId="5" fillId="4" borderId="54" xfId="41" applyNumberFormat="1" applyFont="1" applyFill="1" applyBorder="1" applyAlignment="1">
      <alignment horizontal="right" vertical="center" indent="1"/>
    </xf>
    <xf numFmtId="165" fontId="5" fillId="4" borderId="75" xfId="41" applyNumberFormat="1" applyFont="1" applyFill="1" applyBorder="1">
      <alignment horizontal="right" vertical="center" indent="1"/>
    </xf>
    <xf numFmtId="165" fontId="20" fillId="4" borderId="75" xfId="41" applyNumberFormat="1" applyFont="1" applyFill="1" applyBorder="1">
      <alignment horizontal="right" vertical="center" indent="1"/>
    </xf>
    <xf numFmtId="3" fontId="20" fillId="4" borderId="54" xfId="41" applyNumberFormat="1" applyFont="1" applyFill="1" applyBorder="1">
      <alignment horizontal="right" vertical="center" indent="1"/>
    </xf>
    <xf numFmtId="167" fontId="5" fillId="0" borderId="0" xfId="23" applyNumberFormat="1" applyAlignment="1">
      <alignment vertical="center"/>
    </xf>
    <xf numFmtId="0" fontId="38" fillId="4" borderId="28" xfId="37" applyFont="1" applyFill="1" applyBorder="1" applyAlignment="1">
      <alignment horizontal="center" vertical="center" wrapText="1" readingOrder="2"/>
    </xf>
    <xf numFmtId="0" fontId="20" fillId="2" borderId="55" xfId="37" applyNumberFormat="1" applyFont="1" applyFill="1" applyBorder="1" applyAlignment="1">
      <alignment horizontal="left" vertical="center" wrapText="1" indent="1"/>
    </xf>
    <xf numFmtId="167" fontId="5" fillId="0" borderId="0" xfId="1" applyNumberFormat="1" applyAlignment="1">
      <alignment vertical="center"/>
    </xf>
    <xf numFmtId="166" fontId="20" fillId="4" borderId="29" xfId="37" applyNumberFormat="1" applyFont="1" applyFill="1" applyBorder="1" applyAlignment="1">
      <alignment horizontal="left" vertical="center" wrapText="1" indent="1"/>
    </xf>
    <xf numFmtId="0" fontId="37" fillId="0" borderId="40" xfId="37" applyFont="1" applyFill="1" applyBorder="1" applyAlignment="1">
      <alignment horizontal="center" vertical="center" wrapText="1" readingOrder="2"/>
    </xf>
    <xf numFmtId="3" fontId="20" fillId="4" borderId="29" xfId="35" applyNumberFormat="1" applyFont="1" applyFill="1" applyBorder="1" applyAlignment="1">
      <alignment horizontal="right" vertical="center" indent="1" readingOrder="1"/>
    </xf>
    <xf numFmtId="0" fontId="9" fillId="4" borderId="51" xfId="35" applyFont="1" applyFill="1" applyBorder="1" applyAlignment="1">
      <alignment horizontal="center" vertical="center"/>
    </xf>
    <xf numFmtId="3" fontId="5" fillId="0" borderId="16" xfId="41" applyNumberFormat="1" applyFont="1" applyFill="1" applyBorder="1">
      <alignment horizontal="right" vertical="center" indent="1"/>
    </xf>
    <xf numFmtId="165" fontId="5" fillId="0" borderId="16" xfId="41" applyNumberFormat="1" applyFont="1" applyFill="1" applyBorder="1">
      <alignment horizontal="right" vertical="center" indent="1"/>
    </xf>
    <xf numFmtId="3" fontId="20" fillId="0" borderId="16" xfId="41" applyNumberFormat="1" applyFont="1" applyFill="1" applyBorder="1">
      <alignment horizontal="right" vertical="center" indent="1"/>
    </xf>
    <xf numFmtId="165" fontId="20" fillId="0" borderId="16" xfId="41" applyNumberFormat="1" applyFont="1" applyFill="1" applyBorder="1">
      <alignment horizontal="right" vertical="center" indent="1"/>
    </xf>
    <xf numFmtId="0" fontId="20" fillId="0" borderId="39" xfId="37" applyFont="1" applyFill="1" applyBorder="1" applyAlignment="1">
      <alignment horizontal="center" vertical="center" wrapText="1" readingOrder="1"/>
    </xf>
    <xf numFmtId="0" fontId="37" fillId="4" borderId="28" xfId="37" applyFont="1" applyFill="1" applyBorder="1" applyAlignment="1">
      <alignment horizontal="center" vertical="center" wrapText="1" readingOrder="2"/>
    </xf>
    <xf numFmtId="3" fontId="20" fillId="4" borderId="29" xfId="41" applyNumberFormat="1" applyFont="1" applyFill="1" applyBorder="1">
      <alignment horizontal="right" vertical="center" indent="1"/>
    </xf>
    <xf numFmtId="165" fontId="20" fillId="4" borderId="29" xfId="41" applyNumberFormat="1" applyFont="1" applyFill="1" applyBorder="1">
      <alignment horizontal="right" vertical="center" indent="1"/>
    </xf>
    <xf numFmtId="0" fontId="20" fillId="4" borderId="26" xfId="37" applyFont="1" applyFill="1" applyBorder="1" applyAlignment="1">
      <alignment horizontal="center" vertical="center" wrapText="1" readingOrder="1"/>
    </xf>
    <xf numFmtId="0" fontId="37" fillId="0" borderId="91" xfId="37" applyFont="1" applyFill="1" applyBorder="1" applyAlignment="1">
      <alignment horizontal="center" vertical="center" wrapText="1" readingOrder="2"/>
    </xf>
    <xf numFmtId="3" fontId="5" fillId="0" borderId="25" xfId="41" applyNumberFormat="1" applyFont="1" applyFill="1" applyBorder="1" applyAlignment="1">
      <alignment horizontal="right" vertical="center" indent="1"/>
    </xf>
    <xf numFmtId="3" fontId="20" fillId="0" borderId="25" xfId="41" applyNumberFormat="1" applyFont="1" applyFill="1" applyBorder="1" applyAlignment="1">
      <alignment horizontal="right" vertical="center" indent="1"/>
    </xf>
    <xf numFmtId="0" fontId="5" fillId="0" borderId="92" xfId="42" applyFont="1" applyFill="1" applyBorder="1" applyAlignment="1">
      <alignment horizontal="center" vertical="center" wrapText="1"/>
    </xf>
    <xf numFmtId="0" fontId="37" fillId="4" borderId="83" xfId="35" applyFont="1" applyFill="1" applyBorder="1" applyAlignment="1">
      <alignment horizontal="center" vertical="center" readingOrder="2"/>
    </xf>
    <xf numFmtId="3" fontId="20" fillId="4" borderId="75" xfId="35" applyNumberFormat="1" applyFont="1" applyFill="1" applyBorder="1" applyAlignment="1">
      <alignment horizontal="right" vertical="center" indent="1"/>
    </xf>
    <xf numFmtId="0" fontId="20" fillId="4" borderId="84" xfId="35" applyFont="1" applyFill="1" applyBorder="1" applyAlignment="1">
      <alignment horizontal="center" vertical="center"/>
    </xf>
    <xf numFmtId="0" fontId="37" fillId="4" borderId="88" xfId="35" applyFont="1" applyFill="1" applyBorder="1" applyAlignment="1">
      <alignment horizontal="center" vertical="center" readingOrder="2"/>
    </xf>
    <xf numFmtId="165" fontId="20" fillId="4" borderId="76" xfId="35" applyNumberFormat="1" applyFont="1" applyFill="1" applyBorder="1" applyAlignment="1">
      <alignment horizontal="right" vertical="center" indent="1"/>
    </xf>
    <xf numFmtId="3" fontId="20" fillId="4" borderId="76" xfId="35" applyNumberFormat="1" applyFont="1" applyFill="1" applyBorder="1" applyAlignment="1">
      <alignment horizontal="right" vertical="center" indent="1"/>
    </xf>
    <xf numFmtId="0" fontId="20" fillId="4" borderId="89" xfId="35" applyFont="1" applyFill="1" applyBorder="1" applyAlignment="1">
      <alignment horizontal="center" vertical="center"/>
    </xf>
    <xf numFmtId="0" fontId="5" fillId="2" borderId="25" xfId="1" applyNumberFormat="1" applyFont="1" applyFill="1" applyBorder="1" applyAlignment="1">
      <alignment horizontal="right" vertical="center" indent="1" readingOrder="1"/>
    </xf>
    <xf numFmtId="0" fontId="20" fillId="2" borderId="25" xfId="1" applyNumberFormat="1" applyFont="1" applyFill="1" applyBorder="1" applyAlignment="1">
      <alignment horizontal="right" vertical="center" indent="1" readingOrder="1"/>
    </xf>
    <xf numFmtId="0" fontId="5" fillId="2" borderId="20" xfId="42" applyFont="1" applyFill="1" applyBorder="1" applyAlignment="1">
      <alignment horizontal="center" vertical="center" wrapText="1"/>
    </xf>
    <xf numFmtId="3" fontId="20" fillId="4" borderId="29" xfId="35" applyNumberFormat="1" applyFont="1" applyFill="1" applyBorder="1" applyAlignment="1">
      <alignment horizontal="right" vertical="center" indent="1"/>
    </xf>
    <xf numFmtId="0" fontId="20" fillId="4" borderId="26" xfId="35" applyFont="1" applyFill="1" applyBorder="1" applyAlignment="1">
      <alignment horizontal="center" vertical="center"/>
    </xf>
    <xf numFmtId="0" fontId="9" fillId="4" borderId="35" xfId="14" applyFont="1" applyFill="1" applyBorder="1" applyAlignment="1">
      <alignment horizontal="center" vertical="top" wrapText="1"/>
    </xf>
    <xf numFmtId="1" fontId="5" fillId="2" borderId="58" xfId="42" applyNumberFormat="1" applyFont="1" applyFill="1" applyBorder="1" applyAlignment="1">
      <alignment horizontal="left" vertical="center" wrapText="1" indent="1"/>
    </xf>
    <xf numFmtId="0" fontId="5" fillId="4" borderId="0" xfId="42" applyFont="1" applyFill="1" applyBorder="1" applyAlignment="1">
      <alignment horizontal="center" vertical="center" wrapText="1"/>
    </xf>
    <xf numFmtId="0" fontId="37" fillId="2" borderId="91" xfId="38" applyFont="1" applyFill="1" applyBorder="1" applyAlignment="1">
      <alignment horizontal="center" vertical="center" wrapText="1" readingOrder="2"/>
    </xf>
    <xf numFmtId="3" fontId="20" fillId="2" borderId="25" xfId="14" applyNumberFormat="1" applyFont="1" applyFill="1" applyBorder="1" applyAlignment="1">
      <alignment horizontal="left" vertical="center" wrapText="1" indent="1" readingOrder="1"/>
    </xf>
    <xf numFmtId="0" fontId="5" fillId="2" borderId="22" xfId="42" applyFont="1" applyFill="1" applyBorder="1" applyAlignment="1">
      <alignment horizontal="center" vertical="center" wrapText="1"/>
    </xf>
    <xf numFmtId="3" fontId="20" fillId="5" borderId="14" xfId="14" applyNumberFormat="1" applyFont="1" applyFill="1" applyBorder="1" applyAlignment="1">
      <alignment horizontal="left" vertical="center" wrapText="1" indent="1" readingOrder="1"/>
    </xf>
    <xf numFmtId="0" fontId="37" fillId="5" borderId="52" xfId="38" applyFont="1" applyFill="1" applyBorder="1" applyAlignment="1">
      <alignment horizontal="center" vertical="center" wrapText="1" readingOrder="2"/>
    </xf>
    <xf numFmtId="3" fontId="20" fillId="5" borderId="29" xfId="41" applyNumberFormat="1" applyFont="1" applyFill="1" applyBorder="1" applyAlignment="1">
      <alignment horizontal="right" vertical="center" indent="1"/>
    </xf>
    <xf numFmtId="0" fontId="12" fillId="5" borderId="22" xfId="51" applyFont="1" applyFill="1" applyBorder="1" applyAlignment="1">
      <alignment horizontal="center" vertical="center"/>
    </xf>
    <xf numFmtId="0" fontId="37" fillId="4" borderId="0" xfId="38" applyFont="1" applyFill="1" applyBorder="1" applyAlignment="1">
      <alignment horizontal="center" vertical="center" wrapText="1" readingOrder="2"/>
    </xf>
    <xf numFmtId="0" fontId="21" fillId="5" borderId="28" xfId="35" applyFont="1" applyFill="1" applyBorder="1" applyAlignment="1">
      <alignment horizontal="center" vertical="center"/>
    </xf>
    <xf numFmtId="0" fontId="9" fillId="5" borderId="26" xfId="35" applyFont="1" applyFill="1" applyBorder="1" applyAlignment="1">
      <alignment horizontal="center" vertical="center"/>
    </xf>
    <xf numFmtId="0" fontId="37" fillId="2" borderId="21" xfId="38" applyFont="1" applyFill="1" applyBorder="1" applyAlignment="1">
      <alignment horizontal="center" vertical="center" wrapText="1" readingOrder="2"/>
    </xf>
    <xf numFmtId="0" fontId="20" fillId="2" borderId="20" xfId="42" applyFont="1" applyFill="1" applyBorder="1" applyAlignment="1">
      <alignment horizontal="center" vertical="center" wrapText="1"/>
    </xf>
    <xf numFmtId="0" fontId="37" fillId="2" borderId="88" xfId="37" applyFont="1" applyFill="1" applyBorder="1" applyAlignment="1">
      <alignment horizontal="center" vertical="center" wrapText="1" readingOrder="2"/>
    </xf>
    <xf numFmtId="3" fontId="5" fillId="2" borderId="76" xfId="41" applyNumberFormat="1" applyFont="1" applyFill="1" applyBorder="1" applyAlignment="1">
      <alignment horizontal="right" vertical="center" indent="1"/>
    </xf>
    <xf numFmtId="165" fontId="5" fillId="2" borderId="76" xfId="41" applyNumberFormat="1" applyFont="1" applyFill="1" applyBorder="1">
      <alignment horizontal="right" vertical="center" indent="1"/>
    </xf>
    <xf numFmtId="3" fontId="20" fillId="2" borderId="76" xfId="41" applyNumberFormat="1" applyFont="1" applyFill="1" applyBorder="1">
      <alignment horizontal="right" vertical="center" indent="1"/>
    </xf>
    <xf numFmtId="165" fontId="20" fillId="2" borderId="76" xfId="41" applyNumberFormat="1" applyFont="1" applyFill="1" applyBorder="1">
      <alignment horizontal="right" vertical="center" indent="1"/>
    </xf>
    <xf numFmtId="0" fontId="5" fillId="2" borderId="89" xfId="42" applyFont="1" applyFill="1" applyBorder="1" applyAlignment="1">
      <alignment horizontal="center" vertical="center" wrapText="1"/>
    </xf>
    <xf numFmtId="0" fontId="37" fillId="4" borderId="93" xfId="37" applyFont="1" applyFill="1" applyBorder="1" applyAlignment="1">
      <alignment horizontal="center" vertical="center" wrapText="1" readingOrder="2"/>
    </xf>
    <xf numFmtId="3" fontId="20" fillId="4" borderId="94" xfId="41" applyNumberFormat="1" applyFont="1" applyFill="1" applyBorder="1" applyAlignment="1">
      <alignment horizontal="right" vertical="center" indent="1"/>
    </xf>
    <xf numFmtId="0" fontId="5" fillId="4" borderId="95" xfId="42" applyFont="1" applyFill="1" applyBorder="1" applyAlignment="1">
      <alignment horizontal="center" vertical="center" wrapText="1"/>
    </xf>
    <xf numFmtId="0" fontId="54" fillId="2" borderId="0" xfId="1" applyFont="1" applyFill="1" applyAlignment="1">
      <alignment horizontal="center" vertical="center"/>
    </xf>
    <xf numFmtId="0" fontId="37" fillId="2" borderId="0" xfId="1" applyFont="1" applyFill="1" applyAlignment="1">
      <alignment horizontal="right" vertical="center" wrapText="1" indent="1"/>
    </xf>
    <xf numFmtId="0" fontId="5" fillId="0" borderId="0" xfId="23" applyBorder="1" applyAlignment="1">
      <alignment vertical="center"/>
    </xf>
    <xf numFmtId="167" fontId="5" fillId="4" borderId="0" xfId="2" applyNumberFormat="1" applyFont="1" applyFill="1" applyBorder="1" applyAlignment="1">
      <alignment horizontal="left" vertical="center" wrapText="1" indent="1"/>
    </xf>
    <xf numFmtId="0" fontId="37" fillId="4" borderId="25" xfId="1" applyNumberFormat="1" applyFont="1" applyFill="1" applyBorder="1" applyAlignment="1">
      <alignment horizontal="center" wrapText="1"/>
    </xf>
    <xf numFmtId="0" fontId="9" fillId="4" borderId="46" xfId="1" applyNumberFormat="1" applyFont="1" applyFill="1" applyBorder="1" applyAlignment="1">
      <alignment horizontal="center" vertical="top" wrapText="1"/>
    </xf>
    <xf numFmtId="0" fontId="62" fillId="2" borderId="0" xfId="1" applyFont="1" applyFill="1" applyAlignment="1">
      <alignment horizontal="center" vertical="center"/>
    </xf>
    <xf numFmtId="0" fontId="64" fillId="0" borderId="0" xfId="1" applyFont="1"/>
    <xf numFmtId="0" fontId="65" fillId="2" borderId="0" xfId="1" applyFont="1" applyFill="1" applyBorder="1" applyAlignment="1">
      <alignment horizontal="center" vertical="center"/>
    </xf>
    <xf numFmtId="49" fontId="67" fillId="2" borderId="97" xfId="1" applyNumberFormat="1" applyFont="1" applyFill="1" applyBorder="1" applyAlignment="1">
      <alignment horizontal="center" vertical="center" wrapText="1" readingOrder="1"/>
    </xf>
    <xf numFmtId="0" fontId="67" fillId="2" borderId="97" xfId="1" applyFont="1" applyFill="1" applyBorder="1" applyAlignment="1">
      <alignment horizontal="center" vertical="center" wrapText="1" readingOrder="1"/>
    </xf>
    <xf numFmtId="49" fontId="20" fillId="0" borderId="98" xfId="1" applyNumberFormat="1" applyFont="1" applyBorder="1" applyAlignment="1">
      <alignment horizontal="center" vertical="center" wrapText="1" readingOrder="1"/>
    </xf>
    <xf numFmtId="0" fontId="20" fillId="0" borderId="98" xfId="1" applyFont="1" applyBorder="1" applyAlignment="1">
      <alignment horizontal="center" vertical="center" wrapText="1" readingOrder="1"/>
    </xf>
    <xf numFmtId="49" fontId="67" fillId="2" borderId="98" xfId="1" applyNumberFormat="1" applyFont="1" applyFill="1" applyBorder="1" applyAlignment="1">
      <alignment horizontal="center" vertical="center" wrapText="1" readingOrder="1"/>
    </xf>
    <xf numFmtId="0" fontId="67" fillId="2" borderId="98" xfId="1" applyFont="1" applyFill="1" applyBorder="1" applyAlignment="1">
      <alignment horizontal="center" vertical="center" wrapText="1" readingOrder="1"/>
    </xf>
    <xf numFmtId="49" fontId="67" fillId="0" borderId="98" xfId="1" applyNumberFormat="1" applyFont="1" applyBorder="1" applyAlignment="1">
      <alignment horizontal="center" vertical="center" wrapText="1" readingOrder="1"/>
    </xf>
    <xf numFmtId="49" fontId="20" fillId="0" borderId="99" xfId="1" applyNumberFormat="1" applyFont="1" applyBorder="1" applyAlignment="1">
      <alignment horizontal="center" vertical="center" wrapText="1" readingOrder="1"/>
    </xf>
    <xf numFmtId="0" fontId="20" fillId="0" borderId="99" xfId="1" applyFont="1" applyBorder="1" applyAlignment="1">
      <alignment horizontal="center" vertical="center" wrapText="1" readingOrder="1"/>
    </xf>
    <xf numFmtId="0" fontId="64" fillId="2" borderId="0" xfId="1" applyFont="1" applyFill="1"/>
    <xf numFmtId="49" fontId="67" fillId="6" borderId="96" xfId="1" applyNumberFormat="1" applyFont="1" applyFill="1" applyBorder="1" applyAlignment="1">
      <alignment horizontal="center" vertical="center" wrapText="1" readingOrder="1"/>
    </xf>
    <xf numFmtId="0" fontId="67" fillId="6" borderId="96" xfId="1" applyFont="1" applyFill="1" applyBorder="1" applyAlignment="1">
      <alignment horizontal="center" vertical="center" wrapText="1" readingOrder="1"/>
    </xf>
    <xf numFmtId="1" fontId="72" fillId="2" borderId="33" xfId="23" applyNumberFormat="1" applyFont="1" applyFill="1" applyBorder="1" applyAlignment="1">
      <alignment horizontal="right" vertical="center"/>
    </xf>
    <xf numFmtId="1" fontId="64" fillId="2" borderId="33" xfId="23" applyNumberFormat="1" applyFont="1" applyFill="1" applyBorder="1" applyAlignment="1">
      <alignment vertical="center"/>
    </xf>
    <xf numFmtId="1" fontId="74" fillId="2" borderId="33" xfId="23" applyNumberFormat="1" applyFont="1" applyFill="1" applyBorder="1" applyAlignment="1">
      <alignment horizontal="left" vertical="center"/>
    </xf>
    <xf numFmtId="1" fontId="64" fillId="0" borderId="33" xfId="23" applyNumberFormat="1" applyFont="1" applyBorder="1" applyAlignment="1">
      <alignment vertical="center"/>
    </xf>
    <xf numFmtId="0" fontId="75" fillId="0" borderId="0" xfId="51" applyFont="1" applyBorder="1" applyAlignment="1">
      <alignment horizontal="center" vertical="center" wrapText="1"/>
    </xf>
    <xf numFmtId="167" fontId="26" fillId="2" borderId="0" xfId="2" applyNumberFormat="1" applyFont="1" applyFill="1" applyBorder="1" applyAlignment="1">
      <alignment horizontal="left" vertical="center" wrapText="1" indent="1"/>
    </xf>
    <xf numFmtId="167" fontId="26" fillId="4" borderId="0" xfId="2" applyNumberFormat="1" applyFont="1" applyFill="1" applyBorder="1" applyAlignment="1">
      <alignment horizontal="left" vertical="center" wrapText="1" indent="1"/>
    </xf>
    <xf numFmtId="1" fontId="24" fillId="4" borderId="55" xfId="37" applyNumberFormat="1" applyFont="1" applyFill="1" applyBorder="1" applyAlignment="1">
      <alignment horizontal="left" vertical="center" wrapText="1" indent="1"/>
    </xf>
    <xf numFmtId="0" fontId="17" fillId="4" borderId="60" xfId="42" applyFont="1" applyFill="1" applyBorder="1" applyAlignment="1">
      <alignment horizontal="left" vertical="center" wrapText="1" indent="1"/>
    </xf>
    <xf numFmtId="1" fontId="24" fillId="2" borderId="55" xfId="37" applyNumberFormat="1" applyFont="1" applyFill="1" applyBorder="1" applyAlignment="1">
      <alignment horizontal="left" vertical="center" wrapText="1" indent="1"/>
    </xf>
    <xf numFmtId="0" fontId="17" fillId="2" borderId="60" xfId="42" applyFont="1" applyFill="1" applyBorder="1" applyAlignment="1">
      <alignment horizontal="left" vertical="center" wrapText="1" indent="1"/>
    </xf>
    <xf numFmtId="1" fontId="24" fillId="4" borderId="25" xfId="37" applyNumberFormat="1" applyFont="1" applyFill="1" applyBorder="1" applyAlignment="1">
      <alignment horizontal="left" vertical="center" wrapText="1" indent="1" readingOrder="1"/>
    </xf>
    <xf numFmtId="1" fontId="24" fillId="2" borderId="25" xfId="37" applyNumberFormat="1" applyFont="1" applyFill="1" applyBorder="1" applyAlignment="1">
      <alignment horizontal="left" vertical="center" wrapText="1" indent="1" readingOrder="1"/>
    </xf>
    <xf numFmtId="0" fontId="17" fillId="2" borderId="58" xfId="42" applyFont="1" applyFill="1" applyBorder="1" applyAlignment="1">
      <alignment horizontal="left" vertical="center" wrapText="1" indent="1"/>
    </xf>
    <xf numFmtId="0" fontId="5" fillId="0" borderId="25" xfId="41" applyFont="1" applyFill="1" applyBorder="1">
      <alignment horizontal="right" vertical="center" indent="1"/>
    </xf>
    <xf numFmtId="167" fontId="20" fillId="2" borderId="11" xfId="2" applyNumberFormat="1" applyFont="1" applyFill="1" applyBorder="1" applyAlignment="1">
      <alignment horizontal="left" vertical="center" wrapText="1" indent="1"/>
    </xf>
    <xf numFmtId="167" fontId="20" fillId="4" borderId="11" xfId="2" applyNumberFormat="1" applyFont="1" applyFill="1" applyBorder="1" applyAlignment="1">
      <alignment horizontal="left" vertical="center" wrapText="1" indent="1"/>
    </xf>
    <xf numFmtId="167" fontId="20" fillId="2" borderId="14" xfId="2" applyNumberFormat="1" applyFont="1" applyFill="1" applyBorder="1" applyAlignment="1">
      <alignment horizontal="left" vertical="center" wrapText="1" indent="1"/>
    </xf>
    <xf numFmtId="167" fontId="20" fillId="2" borderId="16" xfId="2" applyNumberFormat="1" applyFont="1" applyFill="1" applyBorder="1" applyAlignment="1">
      <alignment horizontal="left" vertical="center" wrapText="1" indent="1"/>
    </xf>
    <xf numFmtId="0" fontId="37" fillId="2" borderId="0" xfId="1" applyFont="1" applyFill="1" applyAlignment="1">
      <alignment horizontal="right" vertical="center" wrapText="1" indent="1"/>
    </xf>
    <xf numFmtId="1" fontId="5" fillId="4" borderId="11" xfId="1" applyNumberFormat="1" applyFont="1" applyFill="1" applyBorder="1" applyAlignment="1">
      <alignment horizontal="right" vertical="center" indent="1" readingOrder="1"/>
    </xf>
    <xf numFmtId="0" fontId="5" fillId="4" borderId="25" xfId="37" applyNumberFormat="1" applyFont="1" applyFill="1" applyBorder="1" applyAlignment="1">
      <alignment horizontal="right" vertical="center" indent="1" readingOrder="1"/>
    </xf>
    <xf numFmtId="1" fontId="5" fillId="2" borderId="34" xfId="37" applyNumberFormat="1" applyFont="1" applyFill="1" applyBorder="1" applyAlignment="1">
      <alignment horizontal="right" vertical="center" indent="1" readingOrder="1"/>
    </xf>
    <xf numFmtId="1" fontId="5" fillId="4" borderId="25" xfId="37" applyNumberFormat="1" applyFont="1" applyFill="1" applyBorder="1" applyAlignment="1">
      <alignment horizontal="right" vertical="center" indent="1" readingOrder="1"/>
    </xf>
    <xf numFmtId="1" fontId="5" fillId="2" borderId="25" xfId="37" applyNumberFormat="1" applyFont="1" applyFill="1" applyBorder="1" applyAlignment="1">
      <alignment horizontal="right" vertical="center" indent="1" readingOrder="1"/>
    </xf>
    <xf numFmtId="0" fontId="5" fillId="2" borderId="25" xfId="37" applyNumberFormat="1" applyFont="1" applyFill="1" applyBorder="1" applyAlignment="1">
      <alignment horizontal="right" vertical="center" indent="1" readingOrder="1"/>
    </xf>
    <xf numFmtId="0" fontId="5" fillId="2" borderId="35" xfId="37" applyNumberFormat="1" applyFont="1" applyFill="1" applyBorder="1" applyAlignment="1">
      <alignment horizontal="right" vertical="center" indent="1" readingOrder="1"/>
    </xf>
    <xf numFmtId="0" fontId="5" fillId="4" borderId="35" xfId="42" applyFont="1" applyFill="1" applyBorder="1" applyAlignment="1">
      <alignment horizontal="center" vertical="top" wrapText="1"/>
    </xf>
    <xf numFmtId="0" fontId="37" fillId="2" borderId="0" xfId="1" applyFont="1" applyFill="1" applyAlignment="1">
      <alignment horizontal="right" vertical="center" wrapText="1" indent="1"/>
    </xf>
    <xf numFmtId="0" fontId="62" fillId="2" borderId="0" xfId="1" applyFont="1" applyFill="1" applyAlignment="1">
      <alignment horizontal="center" vertical="center"/>
    </xf>
    <xf numFmtId="0" fontId="63" fillId="2" borderId="0" xfId="1" applyFont="1" applyFill="1" applyAlignment="1">
      <alignment horizontal="center" vertical="center" wrapText="1"/>
    </xf>
    <xf numFmtId="0" fontId="63" fillId="2" borderId="0" xfId="1" applyFont="1" applyFill="1" applyAlignment="1">
      <alignment horizontal="center" vertical="center"/>
    </xf>
    <xf numFmtId="0" fontId="73" fillId="2" borderId="0" xfId="1" applyFont="1" applyFill="1" applyAlignment="1">
      <alignment horizontal="center" vertical="center"/>
    </xf>
    <xf numFmtId="0" fontId="72" fillId="2" borderId="0" xfId="1" applyFont="1" applyFill="1" applyAlignment="1">
      <alignment horizontal="center" vertical="top"/>
    </xf>
    <xf numFmtId="0" fontId="62" fillId="2" borderId="0" xfId="1" applyFont="1" applyFill="1" applyAlignment="1">
      <alignment horizontal="center" vertical="top"/>
    </xf>
    <xf numFmtId="0" fontId="73" fillId="2" borderId="0" xfId="1" applyFont="1" applyFill="1" applyAlignment="1">
      <alignment horizontal="center" vertical="top" wrapText="1"/>
    </xf>
    <xf numFmtId="0" fontId="63" fillId="2" borderId="0" xfId="1" applyFont="1" applyFill="1" applyAlignment="1">
      <alignment horizontal="center" vertical="top"/>
    </xf>
    <xf numFmtId="0" fontId="9" fillId="4" borderId="35" xfId="35" applyFont="1" applyFill="1" applyBorder="1" applyAlignment="1">
      <alignment horizontal="center" vertical="top" wrapText="1"/>
    </xf>
    <xf numFmtId="0" fontId="20" fillId="4" borderId="34" xfId="14" applyFont="1" applyFill="1" applyBorder="1" applyAlignment="1">
      <alignment horizontal="center" wrapText="1"/>
    </xf>
    <xf numFmtId="0" fontId="8" fillId="4" borderId="34" xfId="14" applyFont="1" applyFill="1" applyBorder="1" applyAlignment="1">
      <alignment horizontal="center" wrapText="1"/>
    </xf>
    <xf numFmtId="0" fontId="8" fillId="4" borderId="34" xfId="35" applyFont="1" applyFill="1" applyBorder="1" applyAlignment="1">
      <alignment horizontal="center" wrapText="1"/>
    </xf>
    <xf numFmtId="0" fontId="9" fillId="4" borderId="29" xfId="22" applyFont="1" applyFill="1" applyBorder="1" applyAlignment="1">
      <alignment horizontal="center" vertical="center" wrapText="1" readingOrder="1"/>
    </xf>
    <xf numFmtId="3" fontId="5" fillId="0" borderId="10" xfId="41" applyNumberFormat="1" applyFont="1" applyFill="1" applyBorder="1">
      <alignment horizontal="right" vertical="center" indent="1"/>
    </xf>
    <xf numFmtId="3" fontId="5" fillId="0" borderId="21" xfId="41" applyNumberFormat="1" applyFont="1" applyFill="1" applyBorder="1">
      <alignment horizontal="right" vertical="center" indent="1"/>
    </xf>
    <xf numFmtId="0" fontId="5" fillId="0" borderId="21" xfId="41" applyFont="1" applyFill="1" applyBorder="1">
      <alignment horizontal="right" vertical="center" indent="1"/>
    </xf>
    <xf numFmtId="0" fontId="9" fillId="0" borderId="106" xfId="37" applyFont="1" applyFill="1" applyBorder="1" applyAlignment="1">
      <alignment horizontal="center" vertical="center" wrapText="1" readingOrder="1"/>
    </xf>
    <xf numFmtId="0" fontId="9" fillId="4" borderId="107" xfId="37" applyFont="1" applyFill="1" applyBorder="1" applyAlignment="1">
      <alignment horizontal="center" vertical="center" wrapText="1" readingOrder="1"/>
    </xf>
    <xf numFmtId="0" fontId="9" fillId="0" borderId="107" xfId="37" applyFont="1" applyFill="1" applyBorder="1" applyAlignment="1">
      <alignment horizontal="center" vertical="center" wrapText="1" readingOrder="1"/>
    </xf>
    <xf numFmtId="49" fontId="9" fillId="0" borderId="107" xfId="37" applyNumberFormat="1" applyFont="1" applyFill="1" applyBorder="1" applyAlignment="1">
      <alignment horizontal="center" vertical="center" wrapText="1" readingOrder="1"/>
    </xf>
    <xf numFmtId="49" fontId="9" fillId="4" borderId="108" xfId="37" applyNumberFormat="1" applyFont="1" applyFill="1" applyBorder="1" applyAlignment="1">
      <alignment horizontal="center" vertical="center" wrapText="1" readingOrder="1"/>
    </xf>
    <xf numFmtId="49" fontId="9" fillId="2" borderId="0" xfId="37" applyNumberFormat="1" applyFont="1" applyFill="1" applyBorder="1" applyAlignment="1">
      <alignment horizontal="center" vertical="center" wrapText="1" readingOrder="1"/>
    </xf>
    <xf numFmtId="49" fontId="9" fillId="4" borderId="0" xfId="37" applyNumberFormat="1" applyFont="1" applyFill="1" applyBorder="1" applyAlignment="1">
      <alignment horizontal="center" vertical="center" wrapText="1" readingOrder="1"/>
    </xf>
    <xf numFmtId="49" fontId="9" fillId="0" borderId="108" xfId="37" applyNumberFormat="1" applyFont="1" applyFill="1" applyBorder="1" applyAlignment="1">
      <alignment horizontal="center" vertical="center" wrapText="1" readingOrder="1"/>
    </xf>
    <xf numFmtId="0" fontId="19" fillId="0" borderId="0" xfId="1" applyFont="1"/>
    <xf numFmtId="1" fontId="82" fillId="0" borderId="0" xfId="23" applyNumberFormat="1" applyFont="1" applyBorder="1" applyAlignment="1">
      <alignment vertical="center"/>
    </xf>
    <xf numFmtId="0" fontId="82" fillId="0" borderId="0" xfId="1" applyFont="1"/>
    <xf numFmtId="1" fontId="83" fillId="0" borderId="0" xfId="1" applyNumberFormat="1" applyFont="1" applyBorder="1" applyAlignment="1">
      <alignment vertical="center"/>
    </xf>
    <xf numFmtId="1" fontId="84" fillId="0" borderId="0" xfId="1" applyNumberFormat="1" applyFont="1" applyBorder="1" applyAlignment="1">
      <alignment vertical="center"/>
    </xf>
    <xf numFmtId="0" fontId="79" fillId="2" borderId="0" xfId="0" applyFont="1" applyFill="1" applyAlignment="1">
      <alignment vertical="center" readingOrder="1"/>
    </xf>
    <xf numFmtId="0" fontId="80" fillId="2" borderId="0" xfId="0" applyFont="1" applyFill="1" applyAlignment="1">
      <alignment vertical="center" readingOrder="1"/>
    </xf>
    <xf numFmtId="0" fontId="77" fillId="2" borderId="0" xfId="3" applyFont="1" applyFill="1" applyAlignment="1">
      <alignment vertical="center"/>
    </xf>
    <xf numFmtId="0" fontId="36" fillId="2" borderId="0" xfId="6" applyFont="1" applyFill="1" applyAlignment="1">
      <alignment vertical="center"/>
    </xf>
    <xf numFmtId="0" fontId="21" fillId="2" borderId="0" xfId="6" applyFont="1" applyFill="1" applyAlignment="1">
      <alignment vertical="center"/>
    </xf>
    <xf numFmtId="0" fontId="36" fillId="2" borderId="0" xfId="3" applyFont="1" applyFill="1" applyAlignment="1">
      <alignment vertical="center"/>
    </xf>
    <xf numFmtId="0" fontId="36" fillId="2" borderId="0" xfId="6" applyFont="1" applyFill="1" applyAlignment="1">
      <alignment vertical="center" readingOrder="2"/>
    </xf>
    <xf numFmtId="0" fontId="36" fillId="2" borderId="0" xfId="3" applyFont="1" applyFill="1" applyAlignment="1">
      <alignment vertical="center" readingOrder="2"/>
    </xf>
    <xf numFmtId="3" fontId="20" fillId="5" borderId="29" xfId="36" applyNumberFormat="1" applyFont="1" applyFill="1" applyBorder="1" applyAlignment="1">
      <alignment horizontal="right" vertical="center" indent="1"/>
    </xf>
    <xf numFmtId="1" fontId="20" fillId="0" borderId="11" xfId="1" applyNumberFormat="1" applyFont="1" applyBorder="1" applyAlignment="1">
      <alignment horizontal="right" vertical="center" indent="1" readingOrder="1"/>
    </xf>
    <xf numFmtId="165" fontId="20" fillId="4" borderId="94" xfId="41" applyNumberFormat="1" applyFont="1" applyFill="1" applyBorder="1" applyAlignment="1">
      <alignment horizontal="right" vertical="center" indent="1"/>
    </xf>
    <xf numFmtId="1" fontId="79" fillId="2" borderId="0" xfId="0" applyNumberFormat="1" applyFont="1" applyFill="1" applyAlignment="1">
      <alignment vertical="center" readingOrder="1"/>
    </xf>
    <xf numFmtId="3" fontId="5" fillId="0" borderId="0" xfId="47" applyNumberFormat="1" applyFont="1" applyAlignment="1">
      <alignment vertical="center"/>
    </xf>
    <xf numFmtId="3" fontId="47" fillId="4" borderId="29" xfId="35" applyNumberFormat="1" applyFont="1" applyFill="1" applyBorder="1" applyAlignment="1">
      <alignment horizontal="right" vertical="center" indent="1" readingOrder="1"/>
    </xf>
    <xf numFmtId="168" fontId="20" fillId="2" borderId="29" xfId="52" applyNumberFormat="1" applyFont="1" applyFill="1" applyBorder="1" applyAlignment="1">
      <alignment horizontal="right" vertical="center" indent="1" readingOrder="1"/>
    </xf>
    <xf numFmtId="3" fontId="20" fillId="4" borderId="29" xfId="37" applyNumberFormat="1" applyFont="1" applyFill="1" applyBorder="1" applyAlignment="1">
      <alignment horizontal="left" vertical="center" wrapText="1" indent="1" readingOrder="1"/>
    </xf>
    <xf numFmtId="3" fontId="20" fillId="2" borderId="29" xfId="35" applyNumberFormat="1" applyFont="1" applyFill="1" applyBorder="1" applyAlignment="1">
      <alignment horizontal="right" vertical="center" indent="1" readingOrder="1"/>
    </xf>
    <xf numFmtId="0" fontId="22" fillId="4" borderId="25" xfId="42" applyFont="1" applyFill="1" applyBorder="1" applyAlignment="1">
      <alignment horizontal="center" vertical="top" wrapText="1"/>
    </xf>
    <xf numFmtId="0" fontId="45" fillId="0" borderId="17" xfId="0" applyNumberFormat="1" applyFont="1" applyBorder="1" applyAlignment="1">
      <alignment horizontal="right" vertical="center" indent="1"/>
    </xf>
    <xf numFmtId="3" fontId="47" fillId="4" borderId="29" xfId="0" applyNumberFormat="1" applyFont="1" applyFill="1" applyBorder="1" applyAlignment="1">
      <alignment horizontal="right" vertical="center" indent="1"/>
    </xf>
    <xf numFmtId="0" fontId="5" fillId="4" borderId="25" xfId="42" applyFont="1" applyFill="1" applyBorder="1" applyAlignment="1">
      <alignment horizontal="center" vertical="top" wrapText="1"/>
    </xf>
    <xf numFmtId="0" fontId="47" fillId="0" borderId="11" xfId="0" applyFont="1" applyFill="1" applyBorder="1" applyAlignment="1">
      <alignment horizontal="right" vertical="center" indent="1"/>
    </xf>
    <xf numFmtId="1" fontId="5" fillId="2" borderId="17" xfId="37" applyNumberFormat="1" applyFont="1" applyFill="1" applyBorder="1" applyAlignment="1">
      <alignment horizontal="left" vertical="center" wrapText="1" indent="1" readingOrder="1"/>
    </xf>
    <xf numFmtId="1" fontId="20" fillId="2" borderId="17" xfId="37" applyNumberFormat="1" applyFont="1" applyFill="1" applyBorder="1" applyAlignment="1">
      <alignment horizontal="left" vertical="center" wrapText="1" indent="1" readingOrder="1"/>
    </xf>
    <xf numFmtId="1" fontId="5" fillId="4" borderId="14" xfId="37" applyNumberFormat="1" applyFont="1" applyFill="1" applyBorder="1" applyAlignment="1">
      <alignment horizontal="left" vertical="center" wrapText="1" indent="1" readingOrder="1"/>
    </xf>
    <xf numFmtId="1" fontId="20" fillId="4" borderId="14" xfId="37" applyNumberFormat="1" applyFont="1" applyFill="1" applyBorder="1" applyAlignment="1">
      <alignment horizontal="left" vertical="center" wrapText="1" indent="1" readingOrder="1"/>
    </xf>
    <xf numFmtId="1" fontId="5" fillId="2" borderId="14" xfId="37" applyNumberFormat="1" applyFont="1" applyFill="1" applyBorder="1" applyAlignment="1">
      <alignment horizontal="left" vertical="center" wrapText="1" indent="1" readingOrder="1"/>
    </xf>
    <xf numFmtId="1" fontId="20" fillId="2" borderId="14" xfId="37" applyNumberFormat="1" applyFont="1" applyFill="1" applyBorder="1" applyAlignment="1">
      <alignment horizontal="left" vertical="center" wrapText="1" indent="1" readingOrder="1"/>
    </xf>
    <xf numFmtId="0" fontId="5" fillId="4" borderId="14" xfId="37" applyNumberFormat="1" applyFont="1" applyFill="1" applyBorder="1" applyAlignment="1">
      <alignment horizontal="left" vertical="center" wrapText="1" indent="1" readingOrder="1"/>
    </xf>
    <xf numFmtId="1" fontId="5" fillId="2" borderId="77" xfId="37" applyNumberFormat="1" applyFont="1" applyFill="1" applyBorder="1" applyAlignment="1">
      <alignment horizontal="left" vertical="center" wrapText="1" indent="1" readingOrder="1"/>
    </xf>
    <xf numFmtId="1" fontId="20" fillId="2" borderId="77" xfId="37" applyNumberFormat="1" applyFont="1" applyFill="1" applyBorder="1" applyAlignment="1">
      <alignment horizontal="left" vertical="center" wrapText="1" indent="1" readingOrder="1"/>
    </xf>
    <xf numFmtId="0" fontId="20" fillId="4" borderId="14" xfId="0" applyFont="1" applyFill="1" applyBorder="1" applyAlignment="1">
      <alignment horizontal="right" vertical="center" indent="1"/>
    </xf>
    <xf numFmtId="166" fontId="5" fillId="0" borderId="0" xfId="23" applyNumberFormat="1" applyFont="1" applyBorder="1" applyAlignment="1">
      <alignment horizontal="center" vertical="center" readingOrder="1"/>
    </xf>
    <xf numFmtId="0" fontId="37" fillId="0" borderId="25" xfId="23" applyFont="1" applyFill="1" applyBorder="1" applyAlignment="1">
      <alignment horizontal="right" vertical="center" wrapText="1" indent="1" readingOrder="2"/>
    </xf>
    <xf numFmtId="167" fontId="9" fillId="0" borderId="25" xfId="2" applyNumberFormat="1" applyFont="1" applyFill="1" applyBorder="1" applyAlignment="1">
      <alignment horizontal="left" vertical="center" wrapText="1" indent="1"/>
    </xf>
    <xf numFmtId="0" fontId="5" fillId="0" borderId="25" xfId="23" applyFill="1" applyBorder="1" applyAlignment="1">
      <alignment vertical="center"/>
    </xf>
    <xf numFmtId="0" fontId="37" fillId="2" borderId="0" xfId="1" applyFont="1" applyFill="1" applyAlignment="1">
      <alignment horizontal="right" vertical="center" wrapText="1" indent="1"/>
    </xf>
    <xf numFmtId="0" fontId="21" fillId="4" borderId="34" xfId="22" applyFont="1" applyFill="1" applyBorder="1" applyAlignment="1">
      <alignment horizontal="center" vertical="center" wrapText="1"/>
    </xf>
    <xf numFmtId="1" fontId="5" fillId="4" borderId="25" xfId="37" applyNumberFormat="1" applyFont="1" applyFill="1" applyBorder="1" applyAlignment="1">
      <alignment horizontal="right" vertical="center" wrapText="1" indent="1" readingOrder="1"/>
    </xf>
    <xf numFmtId="1" fontId="5" fillId="2" borderId="25" xfId="37" applyNumberFormat="1" applyFont="1" applyFill="1" applyBorder="1" applyAlignment="1">
      <alignment horizontal="right" vertical="center" wrapText="1" indent="1" readingOrder="1"/>
    </xf>
    <xf numFmtId="165" fontId="20" fillId="2" borderId="29" xfId="37" applyNumberFormat="1" applyFont="1" applyFill="1" applyBorder="1" applyAlignment="1">
      <alignment horizontal="left" vertical="center" wrapText="1" indent="1" readingOrder="1"/>
    </xf>
    <xf numFmtId="0" fontId="8" fillId="2" borderId="0" xfId="1" applyFont="1" applyFill="1" applyAlignment="1">
      <alignment horizontal="left" indent="1"/>
    </xf>
    <xf numFmtId="0" fontId="90" fillId="2" borderId="0" xfId="1" applyFont="1" applyFill="1"/>
    <xf numFmtId="3" fontId="5" fillId="4" borderId="56" xfId="41" applyNumberFormat="1" applyFont="1" applyFill="1" applyBorder="1">
      <alignment horizontal="right" vertical="center" indent="1"/>
    </xf>
    <xf numFmtId="3" fontId="5" fillId="2" borderId="25" xfId="41" applyNumberFormat="1" applyFont="1" applyFill="1" applyBorder="1">
      <alignment horizontal="right" vertical="center" indent="1"/>
    </xf>
    <xf numFmtId="0" fontId="66" fillId="6" borderId="110" xfId="1" applyFont="1" applyFill="1" applyBorder="1" applyAlignment="1">
      <alignment horizontal="center" vertical="center" wrapText="1" readingOrder="2"/>
    </xf>
    <xf numFmtId="0" fontId="69" fillId="6" borderId="110" xfId="1" applyFont="1" applyFill="1" applyBorder="1" applyAlignment="1">
      <alignment horizontal="center" vertical="center" wrapText="1" readingOrder="2"/>
    </xf>
    <xf numFmtId="0" fontId="70" fillId="2" borderId="111" xfId="1" applyFont="1" applyFill="1" applyBorder="1" applyAlignment="1">
      <alignment horizontal="center" vertical="center" readingOrder="2"/>
    </xf>
    <xf numFmtId="0" fontId="71" fillId="2" borderId="111" xfId="1" applyFont="1" applyFill="1" applyBorder="1" applyAlignment="1">
      <alignment horizontal="center" vertical="center" wrapText="1" readingOrder="2"/>
    </xf>
    <xf numFmtId="0" fontId="38" fillId="0" borderId="0" xfId="1" applyFont="1" applyBorder="1" applyAlignment="1">
      <alignment horizontal="right" vertical="center" wrapText="1" indent="1" readingOrder="2"/>
    </xf>
    <xf numFmtId="0" fontId="22" fillId="0" borderId="0" xfId="0" applyFont="1" applyBorder="1" applyAlignment="1">
      <alignment horizontal="left" vertical="center" wrapText="1" indent="1" readingOrder="1"/>
    </xf>
    <xf numFmtId="0" fontId="70" fillId="2" borderId="0" xfId="1" applyFont="1" applyFill="1" applyBorder="1" applyAlignment="1">
      <alignment horizontal="center" vertical="center" readingOrder="2"/>
    </xf>
    <xf numFmtId="0" fontId="71" fillId="2" borderId="0" xfId="1" applyFont="1" applyFill="1" applyBorder="1" applyAlignment="1">
      <alignment horizontal="center" vertical="center" wrapText="1" readingOrder="2"/>
    </xf>
    <xf numFmtId="0" fontId="38" fillId="0" borderId="112" xfId="1" applyFont="1" applyBorder="1" applyAlignment="1">
      <alignment horizontal="right" vertical="center" wrapText="1" indent="1" readingOrder="2"/>
    </xf>
    <xf numFmtId="0" fontId="22" fillId="0" borderId="112" xfId="0" applyFont="1" applyBorder="1" applyAlignment="1">
      <alignment horizontal="left" vertical="center" wrapText="1" indent="1" readingOrder="1"/>
    </xf>
    <xf numFmtId="0" fontId="66" fillId="6" borderId="101" xfId="1" applyFont="1" applyFill="1" applyBorder="1" applyAlignment="1">
      <alignment horizontal="center" vertical="center" wrapText="1" readingOrder="2"/>
    </xf>
    <xf numFmtId="0" fontId="69" fillId="6" borderId="100" xfId="1" applyFont="1" applyFill="1" applyBorder="1" applyAlignment="1">
      <alignment horizontal="center" vertical="center" wrapText="1" readingOrder="2"/>
    </xf>
    <xf numFmtId="0" fontId="70" fillId="2" borderId="103" xfId="1" applyFont="1" applyFill="1" applyBorder="1" applyAlignment="1">
      <alignment horizontal="center" vertical="center" readingOrder="2"/>
    </xf>
    <xf numFmtId="0" fontId="71" fillId="2" borderId="102" xfId="1" applyFont="1" applyFill="1" applyBorder="1" applyAlignment="1">
      <alignment horizontal="center" vertical="center" wrapText="1" readingOrder="2"/>
    </xf>
    <xf numFmtId="0" fontId="38" fillId="0" borderId="103" xfId="1" applyFont="1" applyBorder="1" applyAlignment="1">
      <alignment horizontal="right" vertical="center" wrapText="1" indent="1" readingOrder="2"/>
    </xf>
    <xf numFmtId="0" fontId="22" fillId="0" borderId="102" xfId="0" applyFont="1" applyBorder="1" applyAlignment="1">
      <alignment horizontal="left" vertical="center" wrapText="1" indent="1" readingOrder="1"/>
    </xf>
    <xf numFmtId="0" fontId="38" fillId="0" borderId="105" xfId="1" applyFont="1" applyBorder="1" applyAlignment="1">
      <alignment horizontal="right" vertical="center" wrapText="1" indent="1" readingOrder="2"/>
    </xf>
    <xf numFmtId="0" fontId="22" fillId="0" borderId="104" xfId="0" applyFont="1" applyBorder="1" applyAlignment="1">
      <alignment horizontal="left" vertical="center" wrapText="1" indent="1" readingOrder="1"/>
    </xf>
    <xf numFmtId="0" fontId="54" fillId="2" borderId="0" xfId="1" applyFont="1" applyFill="1" applyAlignment="1">
      <alignment horizontal="center" vertical="center"/>
    </xf>
    <xf numFmtId="0" fontId="37" fillId="2" borderId="0" xfId="1" applyFont="1" applyFill="1" applyAlignment="1">
      <alignment horizontal="right" vertical="center" wrapText="1" indent="1"/>
    </xf>
    <xf numFmtId="0" fontId="9" fillId="4" borderId="26" xfId="37" applyFont="1" applyFill="1" applyBorder="1" applyAlignment="1">
      <alignment horizontal="center" vertical="center" wrapText="1" readingOrder="1"/>
    </xf>
    <xf numFmtId="0" fontId="9" fillId="4" borderId="27" xfId="37" applyFont="1" applyFill="1" applyBorder="1" applyAlignment="1">
      <alignment horizontal="center" vertical="center" wrapText="1" readingOrder="1"/>
    </xf>
    <xf numFmtId="3" fontId="91" fillId="4" borderId="29" xfId="0" applyNumberFormat="1" applyFont="1" applyFill="1" applyBorder="1" applyAlignment="1" applyProtection="1">
      <alignment horizontal="right" vertical="center" indent="1"/>
    </xf>
    <xf numFmtId="165" fontId="91" fillId="4" borderId="29" xfId="0" applyNumberFormat="1" applyFont="1" applyFill="1" applyBorder="1" applyAlignment="1" applyProtection="1">
      <alignment horizontal="right" vertical="center" indent="1"/>
    </xf>
    <xf numFmtId="3" fontId="20" fillId="0" borderId="34" xfId="41" applyNumberFormat="1" applyFont="1" applyFill="1" applyBorder="1">
      <alignment horizontal="right" vertical="center" indent="1"/>
    </xf>
    <xf numFmtId="165" fontId="20" fillId="4" borderId="29" xfId="41" applyNumberFormat="1" applyFont="1" applyFill="1" applyBorder="1" applyAlignment="1">
      <alignment horizontal="right" vertical="center" indent="1"/>
    </xf>
    <xf numFmtId="3" fontId="20" fillId="0" borderId="25" xfId="41" applyNumberFormat="1" applyFont="1" applyFill="1" applyBorder="1">
      <alignment horizontal="right" vertical="center" indent="1"/>
    </xf>
    <xf numFmtId="3" fontId="91" fillId="4" borderId="28" xfId="0" applyNumberFormat="1" applyFont="1" applyFill="1" applyBorder="1" applyAlignment="1" applyProtection="1">
      <alignment horizontal="right" vertical="center" indent="1"/>
    </xf>
    <xf numFmtId="1" fontId="5" fillId="4" borderId="54" xfId="37" applyNumberFormat="1" applyFont="1" applyFill="1" applyBorder="1" applyAlignment="1">
      <alignment horizontal="center" vertical="center" wrapText="1"/>
    </xf>
    <xf numFmtId="1" fontId="5" fillId="2" borderId="34" xfId="37" applyNumberFormat="1" applyFont="1" applyFill="1" applyBorder="1" applyAlignment="1">
      <alignment horizontal="center" vertical="center" wrapText="1"/>
    </xf>
    <xf numFmtId="1" fontId="20" fillId="2" borderId="34" xfId="37" applyNumberFormat="1" applyFont="1" applyFill="1" applyBorder="1" applyAlignment="1">
      <alignment horizontal="center" vertical="center" wrapText="1"/>
    </xf>
    <xf numFmtId="1" fontId="20" fillId="4" borderId="54" xfId="37" applyNumberFormat="1" applyFont="1" applyFill="1" applyBorder="1" applyAlignment="1">
      <alignment horizontal="center" vertical="center" wrapText="1"/>
    </xf>
    <xf numFmtId="0" fontId="5" fillId="2" borderId="55" xfId="37" applyNumberFormat="1" applyFont="1" applyFill="1" applyBorder="1" applyAlignment="1">
      <alignment horizontal="center" vertical="center" wrapText="1"/>
    </xf>
    <xf numFmtId="0" fontId="20" fillId="2" borderId="55" xfId="37" applyNumberFormat="1" applyFont="1" applyFill="1" applyBorder="1" applyAlignment="1">
      <alignment horizontal="center" vertical="center" wrapText="1"/>
    </xf>
    <xf numFmtId="1" fontId="5" fillId="4" borderId="55" xfId="37" applyNumberFormat="1" applyFont="1" applyFill="1" applyBorder="1" applyAlignment="1">
      <alignment horizontal="center" vertical="center" wrapText="1"/>
    </xf>
    <xf numFmtId="1" fontId="24" fillId="4" borderId="55" xfId="37" applyNumberFormat="1" applyFont="1" applyFill="1" applyBorder="1" applyAlignment="1">
      <alignment horizontal="center" vertical="center" wrapText="1"/>
    </xf>
    <xf numFmtId="1" fontId="5" fillId="2" borderId="55" xfId="37" applyNumberFormat="1" applyFont="1" applyFill="1" applyBorder="1" applyAlignment="1">
      <alignment horizontal="center" vertical="center" wrapText="1"/>
    </xf>
    <xf numFmtId="1" fontId="24" fillId="2" borderId="55" xfId="37" applyNumberFormat="1" applyFont="1" applyFill="1" applyBorder="1" applyAlignment="1">
      <alignment horizontal="center" vertical="center" wrapText="1"/>
    </xf>
    <xf numFmtId="1" fontId="5" fillId="4" borderId="25" xfId="37" applyNumberFormat="1" applyFont="1" applyFill="1" applyBorder="1" applyAlignment="1">
      <alignment horizontal="center" vertical="center" wrapText="1"/>
    </xf>
    <xf numFmtId="1" fontId="24" fillId="4" borderId="25" xfId="37" applyNumberFormat="1" applyFont="1" applyFill="1" applyBorder="1" applyAlignment="1">
      <alignment horizontal="center" vertical="center" wrapText="1" readingOrder="1"/>
    </xf>
    <xf numFmtId="1" fontId="5" fillId="2" borderId="25" xfId="37" applyNumberFormat="1" applyFont="1" applyFill="1" applyBorder="1" applyAlignment="1">
      <alignment horizontal="center" vertical="center" wrapText="1"/>
    </xf>
    <xf numFmtId="1" fontId="24" fillId="2" borderId="25" xfId="37" applyNumberFormat="1" applyFont="1" applyFill="1" applyBorder="1" applyAlignment="1">
      <alignment horizontal="center" vertical="center" wrapText="1" readingOrder="1"/>
    </xf>
    <xf numFmtId="1" fontId="20" fillId="4" borderId="25" xfId="37" applyNumberFormat="1" applyFont="1" applyFill="1" applyBorder="1" applyAlignment="1">
      <alignment horizontal="center" vertical="center" wrapText="1" readingOrder="1"/>
    </xf>
    <xf numFmtId="1" fontId="20" fillId="2" borderId="25" xfId="37" applyNumberFormat="1" applyFont="1" applyFill="1" applyBorder="1" applyAlignment="1">
      <alignment horizontal="center" vertical="center" wrapText="1" readingOrder="1"/>
    </xf>
    <xf numFmtId="1" fontId="20" fillId="4" borderId="29" xfId="37" applyNumberFormat="1" applyFont="1" applyFill="1" applyBorder="1" applyAlignment="1">
      <alignment horizontal="center" vertical="center" wrapText="1" readingOrder="1"/>
    </xf>
    <xf numFmtId="1" fontId="5" fillId="4" borderId="25" xfId="37" applyNumberFormat="1" applyFont="1" applyFill="1" applyBorder="1" applyAlignment="1">
      <alignment horizontal="center" vertical="center" wrapText="1" readingOrder="1"/>
    </xf>
    <xf numFmtId="1" fontId="5" fillId="2" borderId="25" xfId="37" applyNumberFormat="1" applyFont="1" applyFill="1" applyBorder="1" applyAlignment="1">
      <alignment horizontal="center" vertical="center" wrapText="1" readingOrder="1"/>
    </xf>
    <xf numFmtId="0" fontId="38" fillId="0" borderId="111" xfId="1" applyFont="1" applyBorder="1" applyAlignment="1">
      <alignment horizontal="right" vertical="center" wrapText="1" indent="1" readingOrder="2"/>
    </xf>
    <xf numFmtId="49" fontId="20" fillId="0" borderId="97" xfId="1" applyNumberFormat="1" applyFont="1" applyBorder="1" applyAlignment="1">
      <alignment horizontal="center" vertical="center" wrapText="1" readingOrder="1"/>
    </xf>
    <xf numFmtId="0" fontId="20" fillId="0" borderId="97" xfId="1" applyFont="1" applyBorder="1" applyAlignment="1">
      <alignment horizontal="center" vertical="center" wrapText="1" readingOrder="1"/>
    </xf>
    <xf numFmtId="0" fontId="22" fillId="0" borderId="111" xfId="0" applyFont="1" applyBorder="1" applyAlignment="1">
      <alignment horizontal="left" vertical="center" wrapText="1" indent="1" readingOrder="1"/>
    </xf>
    <xf numFmtId="0" fontId="36" fillId="2" borderId="0" xfId="1" applyFont="1" applyFill="1" applyAlignment="1">
      <alignment horizontal="right" vertical="center" wrapText="1" indent="1"/>
    </xf>
    <xf numFmtId="0" fontId="56" fillId="2" borderId="0" xfId="1" applyFont="1" applyFill="1" applyAlignment="1">
      <alignment horizontal="left" vertical="center" wrapText="1" indent="1"/>
    </xf>
    <xf numFmtId="0" fontId="54" fillId="2" borderId="0" xfId="1" applyFont="1" applyFill="1" applyAlignment="1">
      <alignment horizontal="center" vertical="center"/>
    </xf>
    <xf numFmtId="0" fontId="57" fillId="2" borderId="0" xfId="1" applyFont="1" applyFill="1" applyAlignment="1">
      <alignment horizontal="center" vertical="center" wrapText="1"/>
    </xf>
    <xf numFmtId="0" fontId="57" fillId="2" borderId="0" xfId="1" applyFont="1" applyFill="1" applyAlignment="1">
      <alignment horizontal="center" vertical="center"/>
    </xf>
    <xf numFmtId="0" fontId="37" fillId="2" borderId="0" xfId="1" applyFont="1" applyFill="1" applyAlignment="1">
      <alignment horizontal="right" vertical="center" wrapText="1" indent="1"/>
    </xf>
    <xf numFmtId="0" fontId="42" fillId="2" borderId="0" xfId="1" applyFont="1" applyFill="1" applyAlignment="1">
      <alignment horizontal="left" vertical="center" wrapText="1" indent="1"/>
    </xf>
    <xf numFmtId="0" fontId="85" fillId="2" borderId="0" xfId="1" applyFont="1" applyFill="1" applyAlignment="1">
      <alignment horizontal="left" vertical="center" wrapText="1" indent="1"/>
    </xf>
    <xf numFmtId="0" fontId="62" fillId="2" borderId="0" xfId="1" applyFont="1" applyFill="1" applyAlignment="1">
      <alignment horizontal="center" vertical="center"/>
    </xf>
    <xf numFmtId="0" fontId="63" fillId="2" borderId="0" xfId="1" applyFont="1" applyFill="1" applyAlignment="1">
      <alignment horizontal="center" vertical="center" wrapText="1"/>
    </xf>
    <xf numFmtId="0" fontId="63" fillId="2" borderId="0" xfId="1" applyFont="1" applyFill="1" applyAlignment="1">
      <alignment horizontal="center" vertical="center"/>
    </xf>
    <xf numFmtId="0" fontId="77" fillId="2" borderId="0" xfId="1" applyFont="1" applyFill="1" applyAlignment="1">
      <alignment horizontal="right" vertical="top" wrapText="1" indent="1"/>
    </xf>
    <xf numFmtId="0" fontId="8" fillId="2" borderId="0" xfId="1" applyFont="1" applyFill="1" applyAlignment="1">
      <alignment horizontal="left" vertical="top" wrapText="1" indent="1"/>
    </xf>
    <xf numFmtId="0" fontId="20" fillId="2" borderId="0" xfId="1" applyFont="1" applyFill="1" applyAlignment="1">
      <alignment horizontal="left" vertical="center" wrapText="1" indent="1"/>
    </xf>
    <xf numFmtId="0" fontId="5" fillId="2" borderId="0" xfId="1" applyFill="1" applyAlignment="1">
      <alignment horizontal="center"/>
    </xf>
    <xf numFmtId="0" fontId="73" fillId="2" borderId="0" xfId="1" applyFont="1" applyFill="1" applyAlignment="1">
      <alignment horizontal="center" vertical="center"/>
    </xf>
    <xf numFmtId="0" fontId="5" fillId="2" borderId="0" xfId="47" applyNumberFormat="1" applyFont="1" applyFill="1" applyAlignment="1">
      <alignment horizontal="center" vertical="center"/>
    </xf>
    <xf numFmtId="0" fontId="22" fillId="2" borderId="53" xfId="47" applyNumberFormat="1" applyFont="1" applyFill="1" applyBorder="1" applyAlignment="1">
      <alignment horizontal="left" vertical="center"/>
    </xf>
    <xf numFmtId="0" fontId="5" fillId="2" borderId="0" xfId="47" applyNumberFormat="1" applyFont="1" applyFill="1" applyAlignment="1">
      <alignment horizontal="right" vertical="center"/>
    </xf>
    <xf numFmtId="0" fontId="77" fillId="2" borderId="0" xfId="47" applyNumberFormat="1" applyFont="1" applyFill="1" applyAlignment="1">
      <alignment horizontal="center" vertical="center" wrapText="1"/>
    </xf>
    <xf numFmtId="0" fontId="36" fillId="2" borderId="0" xfId="47" applyNumberFormat="1" applyFont="1" applyFill="1" applyAlignment="1">
      <alignment horizontal="center" vertical="center" wrapText="1"/>
    </xf>
    <xf numFmtId="0" fontId="21" fillId="2" borderId="0" xfId="24" applyFont="1" applyFill="1" applyAlignment="1">
      <alignment horizontal="center" vertical="center" wrapText="1" readingOrder="2"/>
    </xf>
    <xf numFmtId="0" fontId="37" fillId="4" borderId="19" xfId="47" applyNumberFormat="1" applyFont="1" applyFill="1" applyBorder="1" applyAlignment="1">
      <alignment horizontal="center" vertical="center" wrapText="1"/>
    </xf>
    <xf numFmtId="0" fontId="37" fillId="4" borderId="23" xfId="47" applyNumberFormat="1" applyFont="1" applyFill="1" applyBorder="1" applyAlignment="1">
      <alignment horizontal="center" vertical="center" wrapText="1"/>
    </xf>
    <xf numFmtId="49" fontId="37" fillId="4" borderId="26" xfId="1" applyNumberFormat="1" applyFont="1" applyFill="1" applyBorder="1" applyAlignment="1">
      <alignment horizontal="center" vertical="center" wrapText="1"/>
    </xf>
    <xf numFmtId="49" fontId="37" fillId="4" borderId="27" xfId="1" applyNumberFormat="1" applyFont="1" applyFill="1" applyBorder="1" applyAlignment="1">
      <alignment horizontal="center" vertical="center" wrapText="1"/>
    </xf>
    <xf numFmtId="49" fontId="37" fillId="4" borderId="28" xfId="1" applyNumberFormat="1" applyFont="1" applyFill="1" applyBorder="1" applyAlignment="1">
      <alignment horizontal="center" vertical="center" wrapText="1"/>
    </xf>
    <xf numFmtId="0" fontId="9" fillId="4" borderId="18" xfId="47" applyNumberFormat="1" applyFont="1" applyFill="1" applyBorder="1" applyAlignment="1">
      <alignment horizontal="center" vertical="center" wrapText="1"/>
    </xf>
    <xf numFmtId="0" fontId="9" fillId="4" borderId="22" xfId="47" applyNumberFormat="1" applyFont="1" applyFill="1" applyBorder="1" applyAlignment="1">
      <alignment horizontal="center" vertical="center" wrapText="1"/>
    </xf>
    <xf numFmtId="0" fontId="79" fillId="2" borderId="0" xfId="0" applyFont="1" applyFill="1" applyAlignment="1">
      <alignment horizontal="center" vertical="center" readingOrder="1"/>
    </xf>
    <xf numFmtId="0" fontId="80" fillId="2" borderId="0" xfId="0" applyFont="1" applyFill="1" applyAlignment="1">
      <alignment horizontal="center" vertical="center" readingOrder="1"/>
    </xf>
    <xf numFmtId="0" fontId="81" fillId="2" borderId="0" xfId="0" applyFont="1" applyFill="1" applyAlignment="1">
      <alignment horizontal="center" vertical="center" readingOrder="1"/>
    </xf>
    <xf numFmtId="0" fontId="37" fillId="4" borderId="19" xfId="47" applyNumberFormat="1" applyFont="1" applyFill="1" applyBorder="1" applyAlignment="1">
      <alignment horizontal="center" vertical="center"/>
    </xf>
    <xf numFmtId="0" fontId="37" fillId="4" borderId="21" xfId="47" applyNumberFormat="1" applyFont="1" applyFill="1" applyBorder="1" applyAlignment="1">
      <alignment horizontal="center" vertical="center"/>
    </xf>
    <xf numFmtId="0" fontId="37" fillId="4" borderId="49" xfId="47" applyNumberFormat="1" applyFont="1" applyFill="1" applyBorder="1" applyAlignment="1">
      <alignment horizontal="center" vertical="center"/>
    </xf>
    <xf numFmtId="0" fontId="36" fillId="2" borderId="0" xfId="24" applyFont="1" applyFill="1" applyAlignment="1">
      <alignment horizontal="center" vertical="center" wrapText="1" readingOrder="2"/>
    </xf>
    <xf numFmtId="0" fontId="21" fillId="2" borderId="0" xfId="47" applyNumberFormat="1" applyFont="1" applyFill="1" applyAlignment="1">
      <alignment horizontal="center" vertical="center" wrapText="1"/>
    </xf>
    <xf numFmtId="0" fontId="21" fillId="2" borderId="0" xfId="24" applyFont="1" applyFill="1" applyAlignment="1">
      <alignment horizontal="center" vertical="center" wrapText="1" readingOrder="1"/>
    </xf>
    <xf numFmtId="0" fontId="9" fillId="4" borderId="34" xfId="47" applyNumberFormat="1" applyFont="1" applyFill="1" applyBorder="1" applyAlignment="1">
      <alignment horizontal="center" vertical="center" wrapText="1"/>
    </xf>
    <xf numFmtId="0" fontId="9" fillId="4" borderId="25" xfId="47" applyNumberFormat="1" applyFont="1" applyFill="1" applyBorder="1" applyAlignment="1">
      <alignment horizontal="center" vertical="center" wrapText="1"/>
    </xf>
    <xf numFmtId="0" fontId="9" fillId="4" borderId="46" xfId="47" applyNumberFormat="1" applyFont="1" applyFill="1" applyBorder="1" applyAlignment="1">
      <alignment horizontal="center" vertical="center" wrapText="1"/>
    </xf>
    <xf numFmtId="0" fontId="20" fillId="4" borderId="25" xfId="1" applyNumberFormat="1" applyFont="1" applyFill="1" applyBorder="1" applyAlignment="1">
      <alignment horizontal="center" vertical="center" wrapText="1"/>
    </xf>
    <xf numFmtId="0" fontId="20" fillId="4" borderId="46" xfId="1" applyNumberFormat="1" applyFont="1" applyFill="1" applyBorder="1" applyAlignment="1">
      <alignment horizontal="center" vertical="center" wrapText="1"/>
    </xf>
    <xf numFmtId="0" fontId="37" fillId="4" borderId="26" xfId="1" applyNumberFormat="1" applyFont="1" applyFill="1" applyBorder="1" applyAlignment="1">
      <alignment horizontal="center" vertical="center" wrapText="1"/>
    </xf>
    <xf numFmtId="0" fontId="37" fillId="4" borderId="27" xfId="1" applyNumberFormat="1" applyFont="1" applyFill="1" applyBorder="1" applyAlignment="1">
      <alignment horizontal="center" vertical="center" wrapText="1"/>
    </xf>
    <xf numFmtId="0" fontId="37" fillId="4" borderId="28" xfId="1" applyNumberFormat="1" applyFont="1" applyFill="1" applyBorder="1" applyAlignment="1">
      <alignment horizontal="center" vertical="center" wrapText="1"/>
    </xf>
    <xf numFmtId="0" fontId="87" fillId="0" borderId="109" xfId="0" applyFont="1" applyBorder="1" applyAlignment="1">
      <alignment horizontal="right" vertical="top" wrapText="1" readingOrder="2"/>
    </xf>
    <xf numFmtId="0" fontId="5" fillId="0" borderId="0" xfId="47" applyNumberFormat="1" applyFont="1" applyAlignment="1">
      <alignment horizontal="center" vertical="center"/>
    </xf>
    <xf numFmtId="0" fontId="86" fillId="0" borderId="109" xfId="0" applyFont="1" applyBorder="1" applyAlignment="1">
      <alignment horizontal="left" vertical="top" wrapText="1"/>
    </xf>
    <xf numFmtId="0" fontId="72" fillId="2" borderId="0" xfId="1" applyFont="1" applyFill="1" applyAlignment="1">
      <alignment horizontal="center" vertical="top"/>
    </xf>
    <xf numFmtId="0" fontId="62" fillId="2" borderId="0" xfId="1" applyFont="1" applyFill="1" applyAlignment="1">
      <alignment horizontal="center" vertical="top"/>
    </xf>
    <xf numFmtId="0" fontId="73" fillId="2" borderId="0" xfId="1" applyFont="1" applyFill="1" applyAlignment="1">
      <alignment horizontal="center" vertical="top" wrapText="1"/>
    </xf>
    <xf numFmtId="0" fontId="63" fillId="2" borderId="0" xfId="1" applyFont="1" applyFill="1" applyAlignment="1">
      <alignment horizontal="center" vertical="top"/>
    </xf>
    <xf numFmtId="0" fontId="36" fillId="2" borderId="0" xfId="1" applyFont="1" applyFill="1" applyAlignment="1">
      <alignment horizontal="right" vertical="top" wrapText="1" indent="1"/>
    </xf>
    <xf numFmtId="0" fontId="76" fillId="2" borderId="0" xfId="1" applyFont="1" applyFill="1" applyAlignment="1">
      <alignment horizontal="left" vertical="top" wrapText="1" indent="1"/>
    </xf>
    <xf numFmtId="0" fontId="77" fillId="2" borderId="0" xfId="6" applyFont="1" applyFill="1" applyAlignment="1">
      <alignment horizontal="center" vertical="center"/>
    </xf>
    <xf numFmtId="0" fontId="36" fillId="2" borderId="0" xfId="6" applyFont="1" applyFill="1" applyAlignment="1">
      <alignment horizontal="center" vertical="center" readingOrder="2"/>
    </xf>
    <xf numFmtId="0" fontId="21" fillId="2" borderId="0" xfId="6" applyFont="1" applyFill="1" applyAlignment="1">
      <alignment horizontal="center" vertical="center" readingOrder="2"/>
    </xf>
    <xf numFmtId="0" fontId="21" fillId="2" borderId="0" xfId="6" applyFont="1" applyFill="1" applyAlignment="1">
      <alignment horizontal="center" vertical="center"/>
    </xf>
    <xf numFmtId="0" fontId="37" fillId="4" borderId="17" xfId="1" applyFont="1" applyFill="1" applyBorder="1" applyAlignment="1">
      <alignment horizontal="center" vertical="center" wrapText="1"/>
    </xf>
    <xf numFmtId="0" fontId="37" fillId="4" borderId="77" xfId="1" applyFont="1" applyFill="1" applyBorder="1" applyAlignment="1">
      <alignment horizontal="center" vertical="center" wrapText="1"/>
    </xf>
    <xf numFmtId="0" fontId="37" fillId="4" borderId="26" xfId="22" applyFont="1" applyFill="1" applyBorder="1" applyAlignment="1">
      <alignment horizontal="center" vertical="center" wrapText="1"/>
    </xf>
    <xf numFmtId="0" fontId="37" fillId="4" borderId="27" xfId="22" applyFont="1" applyFill="1" applyBorder="1" applyAlignment="1">
      <alignment horizontal="center" vertical="center" wrapText="1"/>
    </xf>
    <xf numFmtId="0" fontId="37" fillId="4" borderId="28" xfId="22" applyFont="1" applyFill="1" applyBorder="1" applyAlignment="1">
      <alignment horizontal="center" vertical="center" wrapText="1"/>
    </xf>
    <xf numFmtId="1" fontId="9" fillId="4" borderId="67" xfId="12" applyFont="1" applyFill="1" applyBorder="1" applyAlignment="1">
      <alignment horizontal="center" vertical="center" wrapText="1"/>
    </xf>
    <xf numFmtId="1" fontId="9" fillId="4" borderId="68" xfId="12" applyFont="1" applyFill="1" applyBorder="1" applyAlignment="1">
      <alignment horizontal="center" vertical="center" wrapText="1"/>
    </xf>
    <xf numFmtId="0" fontId="37" fillId="4" borderId="29" xfId="22" applyFont="1" applyFill="1" applyBorder="1" applyAlignment="1">
      <alignment horizontal="center" vertical="center" wrapText="1"/>
    </xf>
    <xf numFmtId="0" fontId="20" fillId="4" borderId="35" xfId="1" applyFont="1" applyFill="1" applyBorder="1" applyAlignment="1">
      <alignment horizontal="center" vertical="center" wrapText="1"/>
    </xf>
    <xf numFmtId="0" fontId="37" fillId="4" borderId="14" xfId="1" applyFont="1" applyFill="1" applyBorder="1" applyAlignment="1">
      <alignment horizontal="center" vertical="center" wrapText="1"/>
    </xf>
    <xf numFmtId="0" fontId="9" fillId="4" borderId="17" xfId="1" applyFont="1" applyFill="1" applyBorder="1" applyAlignment="1">
      <alignment horizontal="center" vertical="center" wrapText="1"/>
    </xf>
    <xf numFmtId="0" fontId="9" fillId="4" borderId="14" xfId="1" applyFont="1" applyFill="1" applyBorder="1" applyAlignment="1">
      <alignment horizontal="center" vertical="center" wrapText="1"/>
    </xf>
    <xf numFmtId="0" fontId="9" fillId="4" borderId="77" xfId="1" applyFont="1" applyFill="1" applyBorder="1" applyAlignment="1">
      <alignment horizontal="center" vertical="center" wrapText="1"/>
    </xf>
    <xf numFmtId="0" fontId="37" fillId="4" borderId="34" xfId="1" applyFont="1" applyFill="1" applyBorder="1" applyAlignment="1">
      <alignment horizontal="center" vertical="center" wrapText="1"/>
    </xf>
    <xf numFmtId="0" fontId="37" fillId="4" borderId="52" xfId="9" applyFont="1" applyFill="1" applyBorder="1" applyAlignment="1">
      <alignment horizontal="center" vertical="center" wrapText="1"/>
    </xf>
    <xf numFmtId="1" fontId="9" fillId="4" borderId="51" xfId="12" applyFont="1" applyFill="1" applyBorder="1" applyAlignment="1">
      <alignment horizontal="center" vertical="center" wrapText="1"/>
    </xf>
    <xf numFmtId="1" fontId="9" fillId="4" borderId="64" xfId="12" applyFont="1" applyFill="1" applyBorder="1" applyAlignment="1">
      <alignment horizontal="left" vertical="center" wrapText="1"/>
    </xf>
    <xf numFmtId="1" fontId="9" fillId="4" borderId="66" xfId="12" applyFont="1" applyFill="1" applyBorder="1" applyAlignment="1">
      <alignment horizontal="left" vertical="center" wrapText="1"/>
    </xf>
    <xf numFmtId="0" fontId="77" fillId="2" borderId="0" xfId="3" applyFont="1" applyFill="1" applyAlignment="1">
      <alignment horizontal="center" vertical="center"/>
    </xf>
    <xf numFmtId="0" fontId="36" fillId="2" borderId="0" xfId="3" applyFont="1" applyFill="1" applyAlignment="1">
      <alignment horizontal="center" vertical="center" readingOrder="2"/>
    </xf>
    <xf numFmtId="0" fontId="21" fillId="2" borderId="0" xfId="6" applyFont="1" applyFill="1" applyAlignment="1">
      <alignment horizontal="center" vertical="center" readingOrder="1"/>
    </xf>
    <xf numFmtId="0" fontId="21" fillId="4" borderId="78" xfId="9" applyFont="1" applyFill="1" applyBorder="1" applyAlignment="1">
      <alignment horizontal="right" vertical="center" wrapText="1"/>
    </xf>
    <xf numFmtId="0" fontId="21" fillId="4" borderId="79" xfId="9" applyFont="1" applyFill="1" applyBorder="1" applyAlignment="1">
      <alignment horizontal="right" vertical="center" wrapText="1"/>
    </xf>
    <xf numFmtId="0" fontId="9" fillId="4" borderId="75" xfId="14" applyFont="1" applyFill="1" applyBorder="1">
      <alignment horizontal="center" vertical="center" wrapText="1"/>
    </xf>
    <xf numFmtId="0" fontId="9" fillId="4" borderId="76" xfId="14" applyFont="1" applyFill="1" applyBorder="1">
      <alignment horizontal="center" vertical="center" wrapText="1"/>
    </xf>
    <xf numFmtId="0" fontId="20" fillId="4" borderId="75" xfId="35" applyFont="1" applyFill="1" applyBorder="1" applyAlignment="1">
      <alignment horizontal="center" vertical="center" wrapText="1"/>
    </xf>
    <xf numFmtId="0" fontId="20" fillId="4" borderId="76" xfId="35" applyFont="1" applyFill="1" applyBorder="1" applyAlignment="1">
      <alignment horizontal="center" vertical="center" wrapText="1"/>
    </xf>
    <xf numFmtId="0" fontId="38" fillId="4" borderId="78" xfId="9" applyFont="1" applyFill="1" applyBorder="1" applyAlignment="1">
      <alignment horizontal="right" vertical="top" wrapText="1"/>
    </xf>
    <xf numFmtId="0" fontId="38" fillId="4" borderId="79" xfId="9" applyFont="1" applyFill="1" applyBorder="1" applyAlignment="1">
      <alignment horizontal="right" vertical="top" wrapText="1"/>
    </xf>
    <xf numFmtId="1" fontId="12" fillId="4" borderId="80" xfId="12" applyFont="1" applyFill="1" applyBorder="1" applyAlignment="1">
      <alignment horizontal="left" vertical="center" wrapText="1"/>
    </xf>
    <xf numFmtId="1" fontId="12" fillId="4" borderId="81" xfId="12" applyFont="1" applyFill="1" applyBorder="1" applyAlignment="1">
      <alignment horizontal="left" vertical="center" wrapText="1"/>
    </xf>
    <xf numFmtId="0" fontId="37" fillId="4" borderId="0" xfId="22" applyFont="1" applyFill="1" applyBorder="1" applyAlignment="1">
      <alignment horizontal="center" vertical="center" wrapText="1"/>
    </xf>
    <xf numFmtId="0" fontId="37" fillId="4" borderId="45" xfId="9" applyFont="1" applyFill="1" applyBorder="1" applyAlignment="1">
      <alignment horizontal="center" vertical="center" wrapText="1"/>
    </xf>
    <xf numFmtId="0" fontId="37" fillId="4" borderId="50" xfId="9" applyFont="1" applyFill="1" applyBorder="1" applyAlignment="1">
      <alignment horizontal="center" vertical="center" wrapText="1"/>
    </xf>
    <xf numFmtId="1" fontId="9" fillId="5" borderId="67" xfId="12" applyFont="1" applyFill="1" applyBorder="1" applyAlignment="1">
      <alignment horizontal="center" vertical="center" wrapText="1"/>
    </xf>
    <xf numFmtId="1" fontId="9" fillId="5" borderId="68" xfId="12" applyFont="1" applyFill="1" applyBorder="1" applyAlignment="1">
      <alignment horizontal="center" vertical="center" wrapText="1"/>
    </xf>
    <xf numFmtId="0" fontId="21" fillId="2" borderId="0" xfId="6" applyFont="1" applyFill="1" applyAlignment="1">
      <alignment horizontal="center" vertical="center" wrapText="1" readingOrder="2"/>
    </xf>
    <xf numFmtId="1" fontId="21" fillId="4" borderId="78" xfId="12" applyFont="1" applyFill="1" applyBorder="1" applyAlignment="1" applyProtection="1">
      <alignment horizontal="right" vertical="center" wrapText="1"/>
      <protection locked="0"/>
    </xf>
    <xf numFmtId="1" fontId="21" fillId="4" borderId="79" xfId="12" applyFont="1" applyFill="1" applyBorder="1" applyAlignment="1" applyProtection="1">
      <alignment horizontal="right" vertical="center" wrapText="1"/>
      <protection locked="0"/>
    </xf>
    <xf numFmtId="0" fontId="20" fillId="4" borderId="75" xfId="14" applyFont="1" applyFill="1" applyBorder="1">
      <alignment horizontal="center" vertical="center" wrapText="1"/>
    </xf>
    <xf numFmtId="0" fontId="20" fillId="4" borderId="76" xfId="14" applyFont="1" applyFill="1" applyBorder="1">
      <alignment horizontal="center" vertical="center" wrapText="1"/>
    </xf>
    <xf numFmtId="1" fontId="9" fillId="4" borderId="80" xfId="12" applyFont="1" applyFill="1" applyBorder="1" applyAlignment="1">
      <alignment horizontal="left" vertical="center" wrapText="1"/>
    </xf>
    <xf numFmtId="1" fontId="9" fillId="4" borderId="81" xfId="12" applyFont="1" applyFill="1" applyBorder="1" applyAlignment="1">
      <alignment horizontal="left" vertical="center" wrapText="1"/>
    </xf>
    <xf numFmtId="0" fontId="20" fillId="4" borderId="7" xfId="14" applyFont="1" applyFill="1" applyBorder="1" applyAlignment="1">
      <alignment horizontal="center" vertical="center" wrapText="1"/>
    </xf>
    <xf numFmtId="0" fontId="20" fillId="4" borderId="9" xfId="14" applyFont="1" applyFill="1" applyBorder="1" applyAlignment="1">
      <alignment horizontal="center" vertical="center" wrapText="1"/>
    </xf>
    <xf numFmtId="0" fontId="21" fillId="4" borderId="34" xfId="1" applyFont="1" applyFill="1" applyBorder="1" applyAlignment="1">
      <alignment horizontal="center" vertical="center" wrapText="1"/>
    </xf>
    <xf numFmtId="0" fontId="20" fillId="4" borderId="17" xfId="1" applyFont="1" applyFill="1" applyBorder="1" applyAlignment="1">
      <alignment horizontal="center" vertical="center" wrapText="1"/>
    </xf>
    <xf numFmtId="0" fontId="20" fillId="4" borderId="14" xfId="1" applyFont="1" applyFill="1" applyBorder="1" applyAlignment="1">
      <alignment horizontal="center" vertical="center" wrapText="1"/>
    </xf>
    <xf numFmtId="0" fontId="20" fillId="4" borderId="77" xfId="1" applyFont="1" applyFill="1" applyBorder="1" applyAlignment="1">
      <alignment horizontal="center" vertical="center" wrapText="1"/>
    </xf>
    <xf numFmtId="0" fontId="21" fillId="4" borderId="61" xfId="9" applyFont="1" applyFill="1" applyBorder="1">
      <alignment horizontal="right" vertical="center" wrapText="1"/>
    </xf>
    <xf numFmtId="0" fontId="21" fillId="4" borderId="62" xfId="9" applyFont="1" applyFill="1" applyBorder="1">
      <alignment horizontal="right" vertical="center" wrapText="1"/>
    </xf>
    <xf numFmtId="0" fontId="21" fillId="4" borderId="63" xfId="9" applyFont="1" applyFill="1" applyBorder="1">
      <alignment horizontal="right" vertical="center" wrapText="1"/>
    </xf>
    <xf numFmtId="1" fontId="9" fillId="4" borderId="85" xfId="12" applyFont="1" applyFill="1" applyBorder="1" applyAlignment="1">
      <alignment horizontal="left" vertical="center" wrapText="1"/>
    </xf>
    <xf numFmtId="0" fontId="38" fillId="4" borderId="26" xfId="22" applyFont="1" applyFill="1" applyBorder="1" applyAlignment="1">
      <alignment horizontal="center" vertical="center" wrapText="1" readingOrder="1"/>
    </xf>
    <xf numFmtId="0" fontId="38" fillId="4" borderId="28" xfId="22" applyFont="1" applyFill="1" applyBorder="1" applyAlignment="1">
      <alignment horizontal="center" vertical="center" wrapText="1" readingOrder="1"/>
    </xf>
    <xf numFmtId="0" fontId="8" fillId="4" borderId="61" xfId="9" applyFont="1" applyFill="1" applyBorder="1">
      <alignment horizontal="right" vertical="center" wrapText="1"/>
    </xf>
    <xf numFmtId="0" fontId="8" fillId="4" borderId="63" xfId="9" applyFont="1" applyFill="1" applyBorder="1">
      <alignment horizontal="right" vertical="center" wrapText="1"/>
    </xf>
    <xf numFmtId="1" fontId="20" fillId="4" borderId="80" xfId="12" applyFont="1" applyFill="1" applyBorder="1" applyAlignment="1">
      <alignment horizontal="left" vertical="center" wrapText="1"/>
    </xf>
    <xf numFmtId="1" fontId="20" fillId="4" borderId="81" xfId="12" applyFont="1" applyFill="1" applyBorder="1" applyAlignment="1">
      <alignment horizontal="left" vertical="center" wrapText="1"/>
    </xf>
    <xf numFmtId="0" fontId="8" fillId="4" borderId="78" xfId="9" applyFont="1" applyFill="1" applyBorder="1" applyAlignment="1">
      <alignment horizontal="right" vertical="center" wrapText="1"/>
    </xf>
    <xf numFmtId="0" fontId="8" fillId="4" borderId="79" xfId="9" applyFont="1" applyFill="1" applyBorder="1" applyAlignment="1">
      <alignment horizontal="right" vertical="center" wrapText="1"/>
    </xf>
    <xf numFmtId="0" fontId="36" fillId="2" borderId="0" xfId="3" applyFont="1" applyFill="1" applyAlignment="1">
      <alignment horizontal="center" vertical="center"/>
    </xf>
    <xf numFmtId="0" fontId="37" fillId="4" borderId="19" xfId="1" applyFont="1" applyFill="1" applyBorder="1" applyAlignment="1">
      <alignment horizontal="center" vertical="center" wrapText="1"/>
    </xf>
    <xf numFmtId="0" fontId="37" fillId="4" borderId="21" xfId="1" applyFont="1" applyFill="1" applyBorder="1" applyAlignment="1">
      <alignment horizontal="center" vertical="center" wrapText="1"/>
    </xf>
    <xf numFmtId="0" fontId="37" fillId="4" borderId="23" xfId="1" applyFont="1" applyFill="1" applyBorder="1" applyAlignment="1">
      <alignment horizontal="center" vertical="center" wrapText="1"/>
    </xf>
    <xf numFmtId="0" fontId="11" fillId="4" borderId="29" xfId="1" applyFont="1" applyFill="1" applyBorder="1" applyAlignment="1">
      <alignment horizontal="center" vertical="center" wrapText="1"/>
    </xf>
    <xf numFmtId="0" fontId="11" fillId="4" borderId="34" xfId="1" applyFont="1" applyFill="1" applyBorder="1" applyAlignment="1">
      <alignment horizontal="center" vertical="center" wrapText="1"/>
    </xf>
    <xf numFmtId="0" fontId="11" fillId="4" borderId="25" xfId="1" applyFont="1" applyFill="1" applyBorder="1" applyAlignment="1">
      <alignment horizontal="center" vertical="center" wrapText="1"/>
    </xf>
    <xf numFmtId="0" fontId="25" fillId="4" borderId="18" xfId="1" applyFont="1" applyFill="1" applyBorder="1" applyAlignment="1">
      <alignment horizontal="center" vertical="center" wrapText="1"/>
    </xf>
    <xf numFmtId="0" fontId="25" fillId="4" borderId="20" xfId="1" applyFont="1" applyFill="1" applyBorder="1" applyAlignment="1">
      <alignment horizontal="center" vertical="center" wrapText="1"/>
    </xf>
    <xf numFmtId="0" fontId="25" fillId="4" borderId="22" xfId="1" applyFont="1" applyFill="1" applyBorder="1" applyAlignment="1">
      <alignment horizontal="center" vertical="center" wrapText="1"/>
    </xf>
    <xf numFmtId="0" fontId="37" fillId="4" borderId="34" xfId="1" applyFont="1" applyFill="1" applyBorder="1" applyAlignment="1">
      <alignment horizontal="center" wrapText="1"/>
    </xf>
    <xf numFmtId="0" fontId="17" fillId="4" borderId="35" xfId="1" applyFont="1" applyFill="1" applyBorder="1" applyAlignment="1">
      <alignment horizontal="center" vertical="top" wrapText="1"/>
    </xf>
    <xf numFmtId="0" fontId="24" fillId="4" borderId="35" xfId="1" applyFont="1" applyFill="1" applyBorder="1" applyAlignment="1">
      <alignment horizontal="center" vertical="top" wrapText="1"/>
    </xf>
    <xf numFmtId="0" fontId="9" fillId="4" borderId="26" xfId="37" applyFont="1" applyFill="1" applyBorder="1" applyAlignment="1">
      <alignment horizontal="center" vertical="center" wrapText="1" readingOrder="1"/>
    </xf>
    <xf numFmtId="0" fontId="9" fillId="4" borderId="27" xfId="37" applyFont="1" applyFill="1" applyBorder="1" applyAlignment="1">
      <alignment horizontal="center" vertical="center" wrapText="1" readingOrder="1"/>
    </xf>
    <xf numFmtId="0" fontId="78" fillId="2" borderId="0" xfId="1" applyFont="1" applyFill="1" applyAlignment="1">
      <alignment horizontal="center"/>
    </xf>
    <xf numFmtId="0" fontId="24" fillId="4" borderId="18" xfId="1" applyFont="1" applyFill="1" applyBorder="1" applyAlignment="1">
      <alignment horizontal="center" vertical="center" wrapText="1"/>
    </xf>
    <xf numFmtId="0" fontId="24" fillId="4" borderId="20" xfId="1" applyFont="1" applyFill="1" applyBorder="1" applyAlignment="1">
      <alignment horizontal="center" vertical="center" wrapText="1"/>
    </xf>
    <xf numFmtId="0" fontId="24" fillId="4" borderId="22" xfId="1" applyFont="1" applyFill="1" applyBorder="1" applyAlignment="1">
      <alignment horizontal="center" vertical="center" wrapText="1"/>
    </xf>
    <xf numFmtId="0" fontId="37" fillId="4" borderId="34" xfId="9" applyFont="1" applyFill="1" applyBorder="1" applyAlignment="1">
      <alignment horizontal="center" vertical="center" wrapText="1"/>
    </xf>
    <xf numFmtId="0" fontId="37" fillId="4" borderId="35" xfId="9" applyFont="1" applyFill="1" applyBorder="1" applyAlignment="1">
      <alignment horizontal="center" vertical="center" wrapText="1"/>
    </xf>
    <xf numFmtId="1" fontId="20" fillId="4" borderId="34" xfId="12" applyFont="1" applyFill="1" applyBorder="1" applyAlignment="1">
      <alignment horizontal="center" vertical="center" wrapText="1"/>
    </xf>
    <xf numFmtId="1" fontId="20" fillId="4" borderId="35" xfId="12" applyFont="1" applyFill="1" applyBorder="1" applyAlignment="1">
      <alignment horizontal="center" vertical="center" wrapText="1"/>
    </xf>
    <xf numFmtId="0" fontId="36" fillId="2" borderId="0" xfId="6" applyFont="1" applyFill="1" applyAlignment="1">
      <alignment horizontal="center" vertical="center"/>
    </xf>
    <xf numFmtId="0" fontId="21" fillId="4" borderId="41" xfId="10" applyFont="1" applyFill="1" applyBorder="1" applyAlignment="1">
      <alignment horizontal="right" vertical="center" wrapText="1"/>
    </xf>
    <xf numFmtId="0" fontId="21" fillId="4" borderId="43" xfId="10" applyFont="1" applyFill="1" applyBorder="1" applyAlignment="1">
      <alignment horizontal="right" vertical="center" wrapText="1"/>
    </xf>
    <xf numFmtId="1" fontId="9" fillId="4" borderId="42" xfId="12" applyFont="1" applyFill="1" applyBorder="1" applyAlignment="1">
      <alignment horizontal="left" vertical="center" wrapText="1"/>
    </xf>
    <xf numFmtId="1" fontId="9" fillId="4" borderId="44" xfId="12" applyFont="1" applyFill="1" applyBorder="1" applyAlignment="1">
      <alignment horizontal="left" vertical="center" wrapText="1"/>
    </xf>
    <xf numFmtId="0" fontId="21" fillId="4" borderId="61" xfId="10" applyFont="1" applyFill="1" applyBorder="1">
      <alignment horizontal="right" vertical="center" wrapText="1"/>
    </xf>
    <xf numFmtId="0" fontId="21" fillId="4" borderId="62" xfId="10" applyFont="1" applyFill="1" applyBorder="1">
      <alignment horizontal="right" vertical="center" wrapText="1"/>
    </xf>
    <xf numFmtId="0" fontId="21" fillId="4" borderId="63" xfId="10" applyFont="1" applyFill="1" applyBorder="1">
      <alignment horizontal="right" vertical="center" wrapText="1"/>
    </xf>
    <xf numFmtId="1" fontId="9" fillId="4" borderId="64" xfId="12" applyFont="1" applyFill="1" applyBorder="1">
      <alignment horizontal="left" vertical="center" wrapText="1"/>
    </xf>
    <xf numFmtId="1" fontId="9" fillId="4" borderId="65" xfId="12" applyFont="1" applyFill="1" applyBorder="1">
      <alignment horizontal="left" vertical="center" wrapText="1"/>
    </xf>
    <xf numFmtId="1" fontId="9" fillId="4" borderId="66" xfId="12" applyFont="1" applyFill="1" applyBorder="1">
      <alignment horizontal="left" vertical="center" wrapText="1"/>
    </xf>
    <xf numFmtId="0" fontId="20" fillId="4" borderId="54" xfId="14" applyFont="1" applyFill="1" applyBorder="1">
      <alignment horizontal="center" vertical="center" wrapText="1"/>
    </xf>
    <xf numFmtId="0" fontId="20" fillId="4" borderId="54" xfId="35" applyFont="1" applyFill="1" applyBorder="1" applyAlignment="1">
      <alignment horizontal="center" vertical="center" wrapText="1"/>
    </xf>
    <xf numFmtId="0" fontId="21" fillId="4" borderId="78" xfId="10" applyFont="1" applyFill="1" applyBorder="1" applyAlignment="1">
      <alignment horizontal="right" vertical="center" wrapText="1"/>
    </xf>
    <xf numFmtId="0" fontId="21" fillId="4" borderId="90" xfId="10" applyFont="1" applyFill="1" applyBorder="1" applyAlignment="1">
      <alignment horizontal="right" vertical="center" wrapText="1"/>
    </xf>
    <xf numFmtId="0" fontId="21" fillId="4" borderId="79" xfId="10" applyFont="1" applyFill="1" applyBorder="1" applyAlignment="1">
      <alignment horizontal="right" vertical="center" wrapText="1"/>
    </xf>
    <xf numFmtId="0" fontId="21" fillId="4" borderId="34" xfId="22" applyFont="1" applyFill="1" applyBorder="1" applyAlignment="1">
      <alignment horizontal="center" vertical="center" wrapText="1"/>
    </xf>
    <xf numFmtId="0" fontId="21" fillId="4" borderId="35" xfId="22" applyFont="1" applyFill="1" applyBorder="1" applyAlignment="1">
      <alignment horizontal="center" vertical="center" wrapText="1"/>
    </xf>
    <xf numFmtId="1" fontId="20" fillId="4" borderId="67" xfId="12" applyFont="1" applyFill="1" applyBorder="1" applyAlignment="1">
      <alignment horizontal="center" vertical="center" wrapText="1"/>
    </xf>
    <xf numFmtId="1" fontId="20" fillId="4" borderId="68" xfId="12" applyFont="1" applyFill="1" applyBorder="1" applyAlignment="1">
      <alignment horizontal="center" vertical="center" wrapText="1"/>
    </xf>
  </cellXfs>
  <cellStyles count="53">
    <cellStyle name="Comma 2" xfId="2"/>
    <cellStyle name="Comma 3" xfId="52"/>
    <cellStyle name="H1" xfId="3"/>
    <cellStyle name="H1 2" xfId="4"/>
    <cellStyle name="H1 2 2" xfId="5"/>
    <cellStyle name="H2" xfId="6"/>
    <cellStyle name="H2 2" xfId="7"/>
    <cellStyle name="H2 2 2" xfId="8"/>
    <cellStyle name="had" xfId="9"/>
    <cellStyle name="had 2" xfId="10"/>
    <cellStyle name="had 2 2" xfId="11"/>
    <cellStyle name="had0" xfId="12"/>
    <cellStyle name="Had1" xfId="13"/>
    <cellStyle name="Had2" xfId="14"/>
    <cellStyle name="Had3" xfId="15"/>
    <cellStyle name="Had3 2" xfId="16"/>
    <cellStyle name="Had3 2 2" xfId="17"/>
    <cellStyle name="inxa" xfId="18"/>
    <cellStyle name="inxa 2" xfId="19"/>
    <cellStyle name="inxe" xfId="20"/>
    <cellStyle name="Normal" xfId="0" builtinId="0"/>
    <cellStyle name="Normal 2" xfId="1"/>
    <cellStyle name="Normal 2 2" xfId="21"/>
    <cellStyle name="Normal 2 3" xfId="22"/>
    <cellStyle name="Normal 3" xfId="23"/>
    <cellStyle name="Normal 4" xfId="24"/>
    <cellStyle name="Normal 5" xfId="45"/>
    <cellStyle name="Normal 5 2" xfId="49"/>
    <cellStyle name="Normal 6" xfId="46"/>
    <cellStyle name="Normal 6 2" xfId="50"/>
    <cellStyle name="Normal 6 3" xfId="51"/>
    <cellStyle name="Normal 7" xfId="48"/>
    <cellStyle name="Normal_جداول الأفراد" xfId="47"/>
    <cellStyle name="NotA" xfId="25"/>
    <cellStyle name="Note 2" xfId="26"/>
    <cellStyle name="T1" xfId="27"/>
    <cellStyle name="T1 2" xfId="28"/>
    <cellStyle name="T1 2 2" xfId="29"/>
    <cellStyle name="T2" xfId="30"/>
    <cellStyle name="T2 2" xfId="31"/>
    <cellStyle name="T2 2 2" xfId="32"/>
    <cellStyle name="T2 3" xfId="33"/>
    <cellStyle name="T2 4" xfId="34"/>
    <cellStyle name="Total 2" xfId="35"/>
    <cellStyle name="Total1" xfId="36"/>
    <cellStyle name="TXT1" xfId="37"/>
    <cellStyle name="TXT1 2" xfId="38"/>
    <cellStyle name="TXT1 2 2" xfId="39"/>
    <cellStyle name="TXT1_ATT50328" xfId="40"/>
    <cellStyle name="TXT2" xfId="41"/>
    <cellStyle name="TXT3" xfId="42"/>
    <cellStyle name="TXT4" xfId="43"/>
    <cellStyle name="TXT5" xfId="44"/>
  </cellStyles>
  <dxfs count="86">
    <dxf>
      <font>
        <b/>
        <i val="0"/>
        <strike val="0"/>
        <condense val="0"/>
        <extend val="0"/>
        <outline val="0"/>
        <shadow val="0"/>
        <u val="none"/>
        <vertAlign val="baseline"/>
        <sz val="10"/>
        <color auto="1"/>
        <name val="Arial"/>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sz val="10"/>
        <color auto="1"/>
        <name val="Arial"/>
        <scheme val="none"/>
      </font>
      <numFmt numFmtId="165" formatCode="#,##0.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sz val="10"/>
        <color auto="1"/>
        <name val="Arial"/>
        <scheme val="none"/>
      </font>
      <numFmt numFmtId="165" formatCode="#,##0.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vertical style="medium">
          <color theme="0"/>
        </vertical>
        <horizontal/>
      </border>
    </dxf>
    <dxf>
      <font>
        <b/>
        <i val="0"/>
        <strike val="0"/>
        <condense val="0"/>
        <extend val="0"/>
        <outline val="0"/>
        <shadow val="0"/>
        <u val="none"/>
        <vertAlign val="baseline"/>
        <sz val="10"/>
        <color auto="1"/>
        <name val="Arial"/>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font>
      <border diagonalUp="0" diagonalDown="0">
        <left style="medium">
          <color theme="0"/>
        </left>
        <right style="medium">
          <color theme="0"/>
        </right>
        <top style="medium">
          <color auto="1"/>
        </top>
        <bottom style="medium">
          <color auto="1"/>
        </bottom>
        <vertical style="medium">
          <color theme="0"/>
        </vertical>
        <horizontal style="medium">
          <color auto="1"/>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font>
      <border diagonalUp="0" diagonalDown="0">
        <left style="medium">
          <color theme="0"/>
        </left>
        <right style="medium">
          <color theme="0"/>
        </right>
        <top style="medium">
          <color auto="1"/>
        </top>
        <bottom style="medium">
          <color auto="1"/>
        </bottom>
        <vertical style="medium">
          <color theme="0"/>
        </vertical>
        <horizontal style="medium">
          <color auto="1"/>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diagonalUp="0" diagonalDown="0">
        <left style="medium">
          <color theme="0"/>
        </left>
        <right style="medium">
          <color theme="0"/>
        </right>
        <top/>
        <bottom/>
        <vertical style="medium">
          <color theme="0"/>
        </vertical>
        <horizontal/>
      </border>
    </dxf>
    <dxf>
      <border outline="0">
        <left style="medium">
          <color rgb="FFFFFFFF"/>
        </left>
        <right style="medium">
          <color rgb="FFFFFFFF"/>
        </right>
        <top style="thin">
          <color rgb="FF000000"/>
        </top>
        <bottom style="thin">
          <color rgb="FF000000"/>
        </bottom>
      </border>
    </dxf>
    <dxf>
      <font>
        <b/>
        <i val="0"/>
        <strike val="0"/>
        <condense val="0"/>
        <extend val="0"/>
        <outline val="0"/>
        <shadow val="0"/>
        <u val="none"/>
        <vertAlign val="baseline"/>
        <sz val="10"/>
        <color auto="1"/>
        <name val="Arial"/>
        <scheme val="none"/>
      </font>
      <fill>
        <patternFill patternType="solid">
          <fgColor rgb="FF000000"/>
          <bgColor rgb="FFEEECE1"/>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vertical style="medium">
          <color theme="0"/>
        </vertical>
        <horizontal/>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TableStyleMedium2" defaultPivotStyle="PivotStyleLight16">
    <tableStyle name="VITAL" pivot="0" count="8">
      <tableStyleElement type="headerRow" dxfId="85"/>
      <tableStyleElement type="totalRow" dxfId="84"/>
      <tableStyleElement type="firstColumn" dxfId="83"/>
      <tableStyleElement type="lastColumn" dxfId="82"/>
      <tableStyleElement type="firstRowStripe" dxfId="81"/>
      <tableStyleElement type="secondRowStripe" dxfId="80"/>
      <tableStyleElement type="firstColumnStripe" dxfId="79"/>
      <tableStyleElement type="secondColumnStripe" dxfId="78"/>
    </tableStyle>
  </tableStyles>
  <colors>
    <mruColors>
      <color rgb="FF993366"/>
      <color rgb="FFEEECE1"/>
      <color rgb="FFDFF0F5"/>
      <color rgb="FF9BBB59"/>
      <color rgb="FFB0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2227642003396E-2"/>
          <c:y val="0.12165322279778923"/>
          <c:w val="0.90656771135047698"/>
          <c:h val="0.73990209200800161"/>
        </c:manualLayout>
      </c:layout>
      <c:barChart>
        <c:barDir val="col"/>
        <c:grouping val="clustered"/>
        <c:varyColors val="0"/>
        <c:ser>
          <c:idx val="0"/>
          <c:order val="0"/>
          <c:tx>
            <c:strRef>
              <c:f>'1'!$B$41</c:f>
              <c:strCache>
                <c:ptCount val="1"/>
                <c:pt idx="0">
                  <c:v>أبريل  April 2022</c:v>
                </c:pt>
              </c:strCache>
            </c:strRef>
          </c:tx>
          <c:spPr>
            <a:ln w="9525">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'1'!$B$42:$B$48</c:f>
              <c:numCache>
                <c:formatCode>#,##0_ ;\-#,##0\ </c:formatCode>
                <c:ptCount val="7"/>
                <c:pt idx="0">
                  <c:v>126045</c:v>
                </c:pt>
                <c:pt idx="1">
                  <c:v>141018</c:v>
                </c:pt>
                <c:pt idx="2">
                  <c:v>120158</c:v>
                </c:pt>
                <c:pt idx="3">
                  <c:v>89692</c:v>
                </c:pt>
                <c:pt idx="4">
                  <c:v>190241</c:v>
                </c:pt>
                <c:pt idx="5">
                  <c:v>2064898</c:v>
                </c:pt>
                <c:pt idx="6">
                  <c:v>41546</c:v>
                </c:pt>
              </c:numCache>
            </c:numRef>
          </c:val>
          <c:extLst xmlns:c16r2="http://schemas.microsoft.com/office/drawing/2015/06/chart">
            <c:ext xmlns:c16="http://schemas.microsoft.com/office/drawing/2014/chart" uri="{C3380CC4-5D6E-409C-BE32-E72D297353CC}">
              <c16:uniqueId val="{00000000-A5D1-4DF4-8C3A-397B0734F9B7}"/>
            </c:ext>
          </c:extLst>
        </c:ser>
        <c:ser>
          <c:idx val="1"/>
          <c:order val="1"/>
          <c:tx>
            <c:strRef>
              <c:f>'1'!$C$41</c:f>
              <c:strCache>
                <c:ptCount val="1"/>
                <c:pt idx="0">
                  <c:v>مايو May 2022 </c:v>
                </c:pt>
              </c:strCache>
            </c:strRef>
          </c:tx>
          <c:spPr>
            <a:solidFill>
              <a:schemeClr val="accent2">
                <a:lumMod val="60000"/>
                <a:lumOff val="40000"/>
              </a:schemeClr>
            </a:solidFill>
            <a:ln>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'1'!$C$42:$C$48</c:f>
              <c:numCache>
                <c:formatCode>#,##0_ ;\-#,##0\ </c:formatCode>
                <c:ptCount val="7"/>
                <c:pt idx="0">
                  <c:v>129190</c:v>
                </c:pt>
                <c:pt idx="1">
                  <c:v>147254</c:v>
                </c:pt>
                <c:pt idx="2">
                  <c:v>125921</c:v>
                </c:pt>
                <c:pt idx="3">
                  <c:v>92668</c:v>
                </c:pt>
                <c:pt idx="4">
                  <c:v>193256</c:v>
                </c:pt>
                <c:pt idx="5">
                  <c:v>2123962</c:v>
                </c:pt>
                <c:pt idx="6">
                  <c:v>40635</c:v>
                </c:pt>
              </c:numCache>
            </c:numRef>
          </c:val>
          <c:extLst xmlns:c16r2="http://schemas.microsoft.com/office/drawing/2015/06/chart">
            <c:ext xmlns:c16="http://schemas.microsoft.com/office/drawing/2014/chart" uri="{C3380CC4-5D6E-409C-BE32-E72D297353CC}">
              <c16:uniqueId val="{00000001-A5D1-4DF4-8C3A-397B0734F9B7}"/>
            </c:ext>
          </c:extLst>
        </c:ser>
        <c:ser>
          <c:idx val="2"/>
          <c:order val="2"/>
          <c:tx>
            <c:strRef>
              <c:f>'1'!$D$41</c:f>
              <c:strCache>
                <c:ptCount val="1"/>
                <c:pt idx="0">
                  <c:v>يونيو June 2022 </c:v>
                </c:pt>
              </c:strCache>
            </c:strRef>
          </c:tx>
          <c:spPr>
            <a:solidFill>
              <a:schemeClr val="accent3">
                <a:lumMod val="75000"/>
              </a:schemeClr>
            </a:solidFill>
            <a:ln>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'1'!$D$42:$D$48</c:f>
              <c:numCache>
                <c:formatCode>#,##0_ ;\-#,##0\ </c:formatCode>
                <c:ptCount val="7"/>
                <c:pt idx="0">
                  <c:v>105287</c:v>
                </c:pt>
                <c:pt idx="1">
                  <c:v>109229</c:v>
                </c:pt>
                <c:pt idx="2">
                  <c:v>92779</c:v>
                </c:pt>
                <c:pt idx="3">
                  <c:v>75395</c:v>
                </c:pt>
                <c:pt idx="4">
                  <c:v>193555</c:v>
                </c:pt>
                <c:pt idx="5">
                  <c:v>2043143</c:v>
                </c:pt>
                <c:pt idx="6">
                  <c:v>37945</c:v>
                </c:pt>
              </c:numCache>
            </c:numRef>
          </c:val>
          <c:extLst xmlns:c16r2="http://schemas.microsoft.com/office/drawing/2015/06/chart">
            <c:ext xmlns:c16="http://schemas.microsoft.com/office/drawing/2014/chart" uri="{C3380CC4-5D6E-409C-BE32-E72D297353CC}">
              <c16:uniqueId val="{00000002-A5D1-4DF4-8C3A-397B0734F9B7}"/>
            </c:ext>
          </c:extLst>
        </c:ser>
        <c:dLbls>
          <c:showLegendKey val="0"/>
          <c:showVal val="0"/>
          <c:showCatName val="0"/>
          <c:showSerName val="0"/>
          <c:showPercent val="0"/>
          <c:showBubbleSize val="0"/>
        </c:dLbls>
        <c:gapWidth val="150"/>
        <c:axId val="124386304"/>
        <c:axId val="136189056"/>
      </c:barChart>
      <c:catAx>
        <c:axId val="124386304"/>
        <c:scaling>
          <c:orientation val="minMax"/>
        </c:scaling>
        <c:delete val="0"/>
        <c:axPos val="b"/>
        <c:title>
          <c:tx>
            <c:rich>
              <a:bodyPr/>
              <a:lstStyle/>
              <a:p>
                <a:pPr>
                  <a:defRPr/>
                </a:pPr>
                <a:r>
                  <a:rPr lang="ar-QA" sz="1050"/>
                  <a:t>فئات العمر</a:t>
                </a:r>
                <a:endParaRPr lang="en-US" sz="1050"/>
              </a:p>
              <a:p>
                <a:pPr>
                  <a:defRPr/>
                </a:pPr>
                <a:r>
                  <a:rPr lang="en-US" sz="900"/>
                  <a:t>Age Groups</a:t>
                </a:r>
              </a:p>
            </c:rich>
          </c:tx>
          <c:layout>
            <c:manualLayout>
              <c:xMode val="edge"/>
              <c:yMode val="edge"/>
              <c:x val="0.48704283143646343"/>
              <c:y val="0.92815200678794407"/>
            </c:manualLayout>
          </c:layout>
          <c:overlay val="0"/>
        </c:title>
        <c:numFmt formatCode="General" sourceLinked="0"/>
        <c:majorTickMark val="out"/>
        <c:minorTickMark val="none"/>
        <c:tickLblPos val="nextTo"/>
        <c:txPr>
          <a:bodyPr/>
          <a:lstStyle/>
          <a:p>
            <a:pPr rtl="0">
              <a:defRPr sz="1000"/>
            </a:pPr>
            <a:endParaRPr lang="en-US"/>
          </a:p>
        </c:txPr>
        <c:crossAx val="136189056"/>
        <c:crosses val="autoZero"/>
        <c:auto val="1"/>
        <c:lblAlgn val="ctr"/>
        <c:lblOffset val="100"/>
        <c:noMultiLvlLbl val="0"/>
      </c:catAx>
      <c:valAx>
        <c:axId val="136189056"/>
        <c:scaling>
          <c:orientation val="minMax"/>
        </c:scaling>
        <c:delete val="0"/>
        <c:axPos val="l"/>
        <c:majorGridlines>
          <c:spPr>
            <a:ln>
              <a:solidFill>
                <a:schemeClr val="bg1">
                  <a:lumMod val="75000"/>
                </a:schemeClr>
              </a:solidFill>
            </a:ln>
          </c:spPr>
        </c:majorGridlines>
        <c:title>
          <c:tx>
            <c:rich>
              <a:bodyPr rot="0" vert="horz"/>
              <a:lstStyle/>
              <a:p>
                <a:pPr>
                  <a:defRPr b="0"/>
                </a:pPr>
                <a:r>
                  <a:rPr lang="ar-QA" b="0"/>
                  <a:t>بالألف</a:t>
                </a:r>
              </a:p>
              <a:p>
                <a:pPr>
                  <a:defRPr b="0"/>
                </a:pPr>
                <a:r>
                  <a:rPr lang="en-US" b="0"/>
                  <a:t>Thousands</a:t>
                </a:r>
              </a:p>
            </c:rich>
          </c:tx>
          <c:layout>
            <c:manualLayout>
              <c:xMode val="edge"/>
              <c:yMode val="edge"/>
              <c:x val="7.0547080734217104E-3"/>
              <c:y val="1.1781431079034602E-2"/>
            </c:manualLayout>
          </c:layout>
          <c:overlay val="0"/>
        </c:title>
        <c:numFmt formatCode="#,##0_ ;\-#,##0\ " sourceLinked="1"/>
        <c:majorTickMark val="out"/>
        <c:minorTickMark val="none"/>
        <c:tickLblPos val="nextTo"/>
        <c:txPr>
          <a:bodyPr/>
          <a:lstStyle/>
          <a:p>
            <a:pPr>
              <a:defRPr sz="1000"/>
            </a:pPr>
            <a:endParaRPr lang="en-US"/>
          </a:p>
        </c:txPr>
        <c:crossAx val="124386304"/>
        <c:crosses val="autoZero"/>
        <c:crossBetween val="between"/>
        <c:dispUnits>
          <c:builtInUnit val="thousands"/>
        </c:dispUnits>
      </c:valAx>
    </c:plotArea>
    <c:legend>
      <c:legendPos val="r"/>
      <c:layout>
        <c:manualLayout>
          <c:xMode val="edge"/>
          <c:yMode val="edge"/>
          <c:x val="0.19213708221742745"/>
          <c:y val="1.8245617837862403E-2"/>
          <c:w val="0.75781488888888882"/>
          <c:h val="6.0917795719609986E-2"/>
        </c:manualLayout>
      </c:layout>
      <c:overlay val="0"/>
      <c:txPr>
        <a:bodyPr/>
        <a:lstStyle/>
        <a:p>
          <a:pPr rtl="1">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695066962783493E-2"/>
          <c:y val="0.12782066797153163"/>
          <c:w val="0.55981856114139583"/>
          <c:h val="0.67434863760942509"/>
        </c:manualLayout>
      </c:layout>
      <c:pieChart>
        <c:varyColors val="1"/>
        <c:ser>
          <c:idx val="0"/>
          <c:order val="0"/>
          <c:dPt>
            <c:idx val="0"/>
            <c:bubble3D val="0"/>
            <c:spPr>
              <a:solidFill>
                <a:schemeClr val="tx2"/>
              </a:solidFill>
            </c:spPr>
            <c:extLst xmlns:c16r2="http://schemas.microsoft.com/office/drawing/2015/06/chart">
              <c:ext xmlns:c16="http://schemas.microsoft.com/office/drawing/2014/chart" uri="{C3380CC4-5D6E-409C-BE32-E72D297353CC}">
                <c16:uniqueId val="{00000001-D16E-400A-A7E7-FEC8AED63E95}"/>
              </c:ext>
            </c:extLst>
          </c:dPt>
          <c:dPt>
            <c:idx val="4"/>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D16E-400A-A7E7-FEC8AED63E95}"/>
              </c:ext>
            </c:extLst>
          </c:dPt>
          <c:dPt>
            <c:idx val="6"/>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05-D16E-400A-A7E7-FEC8AED63E95}"/>
              </c:ext>
            </c:extLst>
          </c:dPt>
          <c:dPt>
            <c:idx val="7"/>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7-D16E-400A-A7E7-FEC8AED63E95}"/>
              </c:ext>
            </c:extLst>
          </c:dPt>
          <c:dPt>
            <c:idx val="8"/>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D16E-400A-A7E7-FEC8AED63E95}"/>
              </c:ext>
            </c:extLst>
          </c:dPt>
          <c:dPt>
            <c:idx val="9"/>
            <c:bubble3D val="0"/>
            <c:spPr>
              <a:solidFill>
                <a:schemeClr val="accent6">
                  <a:lumMod val="50000"/>
                </a:schemeClr>
              </a:solidFill>
            </c:spPr>
            <c:extLst xmlns:c16r2="http://schemas.microsoft.com/office/drawing/2015/06/chart">
              <c:ext xmlns:c16="http://schemas.microsoft.com/office/drawing/2014/chart" uri="{C3380CC4-5D6E-409C-BE32-E72D297353CC}">
                <c16:uniqueId val="{0000000B-D16E-400A-A7E7-FEC8AED63E95}"/>
              </c:ext>
            </c:extLst>
          </c:dPt>
          <c:dPt>
            <c:idx val="10"/>
            <c:bubble3D val="0"/>
            <c:spPr>
              <a:solidFill>
                <a:srgbClr val="00B050"/>
              </a:solidFill>
            </c:spPr>
            <c:extLst xmlns:c16r2="http://schemas.microsoft.com/office/drawing/2015/06/chart">
              <c:ext xmlns:c16="http://schemas.microsoft.com/office/drawing/2014/chart" uri="{C3380CC4-5D6E-409C-BE32-E72D297353CC}">
                <c16:uniqueId val="{0000000D-D16E-400A-A7E7-FEC8AED63E95}"/>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'17'!$P$12:$P$19</c:f>
              <c:strCache>
                <c:ptCount val="8"/>
                <c:pt idx="0">
                  <c:v>قبل الدخول
Before Consummation</c:v>
                </c:pt>
                <c:pt idx="1">
                  <c:v>-1</c:v>
                </c:pt>
                <c:pt idx="2">
                  <c:v>1</c:v>
                </c:pt>
                <c:pt idx="3">
                  <c:v>2</c:v>
                </c:pt>
                <c:pt idx="4">
                  <c:v>3</c:v>
                </c:pt>
                <c:pt idx="5">
                  <c:v>4</c:v>
                </c:pt>
                <c:pt idx="6">
                  <c:v> 5 - 9</c:v>
                </c:pt>
                <c:pt idx="7">
                  <c:v>10 +</c:v>
                </c:pt>
              </c:strCache>
            </c:strRef>
          </c:cat>
          <c:val>
            <c:numRef>
              <c:f>'17'!$R$12:$R$19</c:f>
              <c:numCache>
                <c:formatCode>0.0</c:formatCode>
                <c:ptCount val="8"/>
                <c:pt idx="0">
                  <c:v>5.6818181818181817</c:v>
                </c:pt>
                <c:pt idx="1">
                  <c:v>73.106060606060609</c:v>
                </c:pt>
                <c:pt idx="2">
                  <c:v>1.8939393939393938</c:v>
                </c:pt>
                <c:pt idx="3">
                  <c:v>1.8939393939393938</c:v>
                </c:pt>
                <c:pt idx="4">
                  <c:v>1.5151515151515151</c:v>
                </c:pt>
                <c:pt idx="5">
                  <c:v>1.5151515151515151</c:v>
                </c:pt>
                <c:pt idx="6">
                  <c:v>5.6818181818181817</c:v>
                </c:pt>
                <c:pt idx="7">
                  <c:v>8.7121212121212128</c:v>
                </c:pt>
              </c:numCache>
            </c:numRef>
          </c:val>
          <c:extLst xmlns:c16r2="http://schemas.microsoft.com/office/drawing/2015/06/chart">
            <c:ext xmlns:c16="http://schemas.microsoft.com/office/drawing/2014/chart" uri="{C3380CC4-5D6E-409C-BE32-E72D297353CC}">
              <c16:uniqueId val="{0000000E-D16E-400A-A7E7-FEC8AED63E9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865859075307891"/>
          <c:y val="7.5318605425376602E-3"/>
          <c:w val="0.41835009085402786"/>
          <c:h val="0.97123938253902287"/>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205710988254"/>
          <c:y val="6.7365940571297189E-2"/>
          <c:w val="0.79344018167941777"/>
          <c:h val="0.81660631837078757"/>
        </c:manualLayout>
      </c:layout>
      <c:pieChart>
        <c:varyColors val="1"/>
        <c:ser>
          <c:idx val="0"/>
          <c:order val="0"/>
          <c:dPt>
            <c:idx val="0"/>
            <c:bubble3D val="0"/>
            <c:spPr>
              <a:solidFill>
                <a:schemeClr val="tx2"/>
              </a:solidFill>
            </c:spPr>
            <c:extLst xmlns:c16r2="http://schemas.microsoft.com/office/drawing/2015/06/chart">
              <c:ext xmlns:c16="http://schemas.microsoft.com/office/drawing/2014/chart" uri="{C3380CC4-5D6E-409C-BE32-E72D297353CC}">
                <c16:uniqueId val="{00000001-3590-4D70-9464-D4A7A2E11E44}"/>
              </c:ext>
            </c:extLst>
          </c:dPt>
          <c:dPt>
            <c:idx val="4"/>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3590-4D70-9464-D4A7A2E11E44}"/>
              </c:ext>
            </c:extLst>
          </c:dPt>
          <c:dPt>
            <c:idx val="6"/>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05-3590-4D70-9464-D4A7A2E11E44}"/>
              </c:ext>
            </c:extLst>
          </c:dPt>
          <c:dPt>
            <c:idx val="7"/>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7-3590-4D70-9464-D4A7A2E11E44}"/>
              </c:ext>
            </c:extLst>
          </c:dPt>
          <c:dPt>
            <c:idx val="8"/>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3590-4D70-9464-D4A7A2E11E44}"/>
              </c:ext>
            </c:extLst>
          </c:dPt>
          <c:dPt>
            <c:idx val="9"/>
            <c:bubble3D val="0"/>
            <c:spPr>
              <a:solidFill>
                <a:schemeClr val="accent6">
                  <a:lumMod val="50000"/>
                </a:schemeClr>
              </a:solidFill>
            </c:spPr>
            <c:extLst xmlns:c16r2="http://schemas.microsoft.com/office/drawing/2015/06/chart">
              <c:ext xmlns:c16="http://schemas.microsoft.com/office/drawing/2014/chart" uri="{C3380CC4-5D6E-409C-BE32-E72D297353CC}">
                <c16:uniqueId val="{0000000B-3590-4D70-9464-D4A7A2E11E44}"/>
              </c:ext>
            </c:extLst>
          </c:dPt>
          <c:dPt>
            <c:idx val="10"/>
            <c:bubble3D val="0"/>
            <c:spPr>
              <a:solidFill>
                <a:srgbClr val="00B050"/>
              </a:solidFill>
            </c:spPr>
            <c:extLst xmlns:c16r2="http://schemas.microsoft.com/office/drawing/2015/06/chart">
              <c:ext xmlns:c16="http://schemas.microsoft.com/office/drawing/2014/chart" uri="{C3380CC4-5D6E-409C-BE32-E72D297353CC}">
                <c16:uniqueId val="{0000000D-3590-4D70-9464-D4A7A2E11E44}"/>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'19'!$P$12:$P$19</c:f>
              <c:strCache>
                <c:ptCount val="8"/>
                <c:pt idx="0">
                  <c:v>قبل الدخول
Before Consummation</c:v>
                </c:pt>
                <c:pt idx="1">
                  <c:v>-1</c:v>
                </c:pt>
                <c:pt idx="2">
                  <c:v>1</c:v>
                </c:pt>
                <c:pt idx="3">
                  <c:v>2</c:v>
                </c:pt>
                <c:pt idx="4">
                  <c:v>3</c:v>
                </c:pt>
                <c:pt idx="5">
                  <c:v>4</c:v>
                </c:pt>
                <c:pt idx="6">
                  <c:v> 5 - 9</c:v>
                </c:pt>
                <c:pt idx="7">
                  <c:v>10+</c:v>
                </c:pt>
              </c:strCache>
            </c:strRef>
          </c:cat>
          <c:val>
            <c:numRef>
              <c:f>'19'!$Q$12:$Q$19</c:f>
              <c:numCache>
                <c:formatCode>0.0</c:formatCode>
                <c:ptCount val="8"/>
                <c:pt idx="0">
                  <c:v>20</c:v>
                </c:pt>
                <c:pt idx="1">
                  <c:v>62.388059701492537</c:v>
                </c:pt>
                <c:pt idx="2">
                  <c:v>0.89552238805970152</c:v>
                </c:pt>
                <c:pt idx="3">
                  <c:v>2.3880597014925371</c:v>
                </c:pt>
                <c:pt idx="4">
                  <c:v>0.29850746268656714</c:v>
                </c:pt>
                <c:pt idx="5">
                  <c:v>1.1940298507462686</c:v>
                </c:pt>
                <c:pt idx="6">
                  <c:v>3.8805970149253732</c:v>
                </c:pt>
                <c:pt idx="7">
                  <c:v>8.9552238805970141</c:v>
                </c:pt>
              </c:numCache>
            </c:numRef>
          </c:val>
          <c:extLst xmlns:c16r2="http://schemas.microsoft.com/office/drawing/2015/06/chart">
            <c:ext xmlns:c16="http://schemas.microsoft.com/office/drawing/2014/chart" uri="{C3380CC4-5D6E-409C-BE32-E72D297353CC}">
              <c16:uniqueId val="{0000000E-3590-4D70-9464-D4A7A2E11E4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695066962783493E-2"/>
          <c:y val="0.12782066797153163"/>
          <c:w val="0.55981856114139583"/>
          <c:h val="0.67434863760942509"/>
        </c:manualLayout>
      </c:layout>
      <c:pieChart>
        <c:varyColors val="1"/>
        <c:ser>
          <c:idx val="0"/>
          <c:order val="0"/>
          <c:dPt>
            <c:idx val="0"/>
            <c:bubble3D val="0"/>
            <c:spPr>
              <a:solidFill>
                <a:schemeClr val="tx2"/>
              </a:solidFill>
            </c:spPr>
            <c:extLst xmlns:c16r2="http://schemas.microsoft.com/office/drawing/2015/06/chart">
              <c:ext xmlns:c16="http://schemas.microsoft.com/office/drawing/2014/chart" uri="{C3380CC4-5D6E-409C-BE32-E72D297353CC}">
                <c16:uniqueId val="{00000001-EFDA-4F16-9F91-61AFDAD8F357}"/>
              </c:ext>
            </c:extLst>
          </c:dPt>
          <c:dPt>
            <c:idx val="4"/>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EFDA-4F16-9F91-61AFDAD8F357}"/>
              </c:ext>
            </c:extLst>
          </c:dPt>
          <c:dPt>
            <c:idx val="6"/>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05-EFDA-4F16-9F91-61AFDAD8F357}"/>
              </c:ext>
            </c:extLst>
          </c:dPt>
          <c:dPt>
            <c:idx val="7"/>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7-EFDA-4F16-9F91-61AFDAD8F357}"/>
              </c:ext>
            </c:extLst>
          </c:dPt>
          <c:dPt>
            <c:idx val="8"/>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EFDA-4F16-9F91-61AFDAD8F357}"/>
              </c:ext>
            </c:extLst>
          </c:dPt>
          <c:dPt>
            <c:idx val="9"/>
            <c:bubble3D val="0"/>
            <c:spPr>
              <a:solidFill>
                <a:schemeClr val="accent6">
                  <a:lumMod val="50000"/>
                </a:schemeClr>
              </a:solidFill>
            </c:spPr>
            <c:extLst xmlns:c16r2="http://schemas.microsoft.com/office/drawing/2015/06/chart">
              <c:ext xmlns:c16="http://schemas.microsoft.com/office/drawing/2014/chart" uri="{C3380CC4-5D6E-409C-BE32-E72D297353CC}">
                <c16:uniqueId val="{0000000B-EFDA-4F16-9F91-61AFDAD8F357}"/>
              </c:ext>
            </c:extLst>
          </c:dPt>
          <c:dPt>
            <c:idx val="10"/>
            <c:bubble3D val="0"/>
            <c:spPr>
              <a:solidFill>
                <a:srgbClr val="00B050"/>
              </a:solidFill>
            </c:spPr>
            <c:extLst xmlns:c16r2="http://schemas.microsoft.com/office/drawing/2015/06/chart">
              <c:ext xmlns:c16="http://schemas.microsoft.com/office/drawing/2014/chart" uri="{C3380CC4-5D6E-409C-BE32-E72D297353CC}">
                <c16:uniqueId val="{0000000D-EFDA-4F16-9F91-61AFDAD8F357}"/>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'19'!$P$12:$P$19</c:f>
              <c:strCache>
                <c:ptCount val="8"/>
                <c:pt idx="0">
                  <c:v>قبل الدخول
Before Consummation</c:v>
                </c:pt>
                <c:pt idx="1">
                  <c:v>-1</c:v>
                </c:pt>
                <c:pt idx="2">
                  <c:v>1</c:v>
                </c:pt>
                <c:pt idx="3">
                  <c:v>2</c:v>
                </c:pt>
                <c:pt idx="4">
                  <c:v>3</c:v>
                </c:pt>
                <c:pt idx="5">
                  <c:v>4</c:v>
                </c:pt>
                <c:pt idx="6">
                  <c:v> 5 - 9</c:v>
                </c:pt>
                <c:pt idx="7">
                  <c:v>10+</c:v>
                </c:pt>
              </c:strCache>
            </c:strRef>
          </c:cat>
          <c:val>
            <c:numRef>
              <c:f>'19'!$R$12:$R$19</c:f>
              <c:numCache>
                <c:formatCode>0.0</c:formatCode>
                <c:ptCount val="8"/>
                <c:pt idx="0">
                  <c:v>5.3511705685618729</c:v>
                </c:pt>
                <c:pt idx="1">
                  <c:v>72.240802675585286</c:v>
                </c:pt>
                <c:pt idx="2">
                  <c:v>2.6755852842809364</c:v>
                </c:pt>
                <c:pt idx="3">
                  <c:v>2.0066889632107023</c:v>
                </c:pt>
                <c:pt idx="4">
                  <c:v>2.0066889632107023</c:v>
                </c:pt>
                <c:pt idx="5">
                  <c:v>1.3377926421404682</c:v>
                </c:pt>
                <c:pt idx="6">
                  <c:v>6.0200668896321066</c:v>
                </c:pt>
                <c:pt idx="7">
                  <c:v>8.3612040133779253</c:v>
                </c:pt>
              </c:numCache>
            </c:numRef>
          </c:val>
          <c:extLst xmlns:c16r2="http://schemas.microsoft.com/office/drawing/2015/06/chart">
            <c:ext xmlns:c16="http://schemas.microsoft.com/office/drawing/2014/chart" uri="{C3380CC4-5D6E-409C-BE32-E72D297353CC}">
              <c16:uniqueId val="{0000000E-EFDA-4F16-9F91-61AFDAD8F35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865859075307891"/>
          <c:y val="7.5318605425376602E-3"/>
          <c:w val="0.41835009085402786"/>
          <c:h val="0.97123938253902287"/>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231396475797"/>
          <c:y val="0.11485689041345079"/>
          <c:w val="0.50157554316822972"/>
          <c:h val="0.84522938593071917"/>
        </c:manualLayout>
      </c:layout>
      <c:pieChart>
        <c:varyColors val="1"/>
        <c:ser>
          <c:idx val="0"/>
          <c:order val="0"/>
          <c:dPt>
            <c:idx val="0"/>
            <c:bubble3D val="0"/>
            <c:spPr>
              <a:solidFill>
                <a:srgbClr val="993366"/>
              </a:solidFill>
            </c:spPr>
            <c:extLst xmlns:c16r2="http://schemas.microsoft.com/office/drawing/2015/06/chart">
              <c:ext xmlns:c16="http://schemas.microsoft.com/office/drawing/2014/chart" uri="{C3380CC4-5D6E-409C-BE32-E72D297353CC}">
                <c16:uniqueId val="{00000001-6AA4-4F0C-87C6-9414371E0233}"/>
              </c:ext>
            </c:extLst>
          </c:dPt>
          <c:dPt>
            <c:idx val="1"/>
            <c:bubble3D val="0"/>
            <c:spPr>
              <a:solidFill>
                <a:schemeClr val="accent1"/>
              </a:solidFill>
            </c:spPr>
            <c:extLst xmlns:c16r2="http://schemas.microsoft.com/office/drawing/2015/06/chart">
              <c:ext xmlns:c16="http://schemas.microsoft.com/office/drawing/2014/chart" uri="{C3380CC4-5D6E-409C-BE32-E72D297353CC}">
                <c16:uniqueId val="{00000003-6AA4-4F0C-87C6-9414371E0233}"/>
              </c:ext>
            </c:extLst>
          </c:dPt>
          <c:dPt>
            <c:idx val="3"/>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05-6AA4-4F0C-87C6-9414371E0233}"/>
              </c:ext>
            </c:extLst>
          </c:dPt>
          <c:dPt>
            <c:idx val="4"/>
            <c:bubble3D val="0"/>
            <c:spPr>
              <a:solidFill>
                <a:schemeClr val="accent3">
                  <a:lumMod val="40000"/>
                  <a:lumOff val="60000"/>
                </a:schemeClr>
              </a:solidFill>
            </c:spPr>
            <c:extLst xmlns:c16r2="http://schemas.microsoft.com/office/drawing/2015/06/chart">
              <c:ext xmlns:c16="http://schemas.microsoft.com/office/drawing/2014/chart" uri="{C3380CC4-5D6E-409C-BE32-E72D297353CC}">
                <c16:uniqueId val="{00000007-6AA4-4F0C-87C6-9414371E0233}"/>
              </c:ext>
            </c:extLst>
          </c:dPt>
          <c:dLbls>
            <c:dLbl>
              <c:idx val="0"/>
              <c:layout>
                <c:manualLayout>
                  <c:x val="-0.12236340827766899"/>
                  <c:y val="1.0001505370055699E-2"/>
                </c:manualLayout>
              </c:layout>
              <c:numFmt formatCode="0.0%" sourceLinked="0"/>
              <c:spPr/>
              <c:txPr>
                <a:bodyPr/>
                <a:lstStyle/>
                <a:p>
                  <a:pPr rtl="0">
                    <a:defRPr sz="1000">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A4-4F0C-87C6-9414371E0233}"/>
                </c:ext>
              </c:extLst>
            </c:dLbl>
            <c:dLbl>
              <c:idx val="1"/>
              <c:layout>
                <c:manualLayout>
                  <c:x val="7.9791137218958738E-2"/>
                  <c:y val="-3.5841886326149794E-3"/>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A4-4F0C-87C6-9414371E0233}"/>
                </c:ext>
              </c:extLst>
            </c:dLbl>
            <c:dLbl>
              <c:idx val="2"/>
              <c:layout>
                <c:manualLayout>
                  <c:x val="0.15999480352781759"/>
                  <c:y val="-0.17790019274295926"/>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AA4-4F0C-87C6-9414371E0233}"/>
                </c:ext>
              </c:extLst>
            </c:dLbl>
            <c:dLbl>
              <c:idx val="3"/>
              <c:layout>
                <c:manualLayout>
                  <c:x val="8.7654691311734187E-2"/>
                  <c:y val="0.1800918059133968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A4-4F0C-87C6-9414371E0233}"/>
                </c:ext>
              </c:extLst>
            </c:dLbl>
            <c:dLbl>
              <c:idx val="4"/>
              <c:layout>
                <c:manualLayout>
                  <c:x val="-1.0756038180041155E-2"/>
                  <c:y val="-1.084839747144283E-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A4-4F0C-87C6-9414371E0233}"/>
                </c:ext>
              </c:extLst>
            </c:dLbl>
            <c:dLbl>
              <c:idx val="5"/>
              <c:layout>
                <c:manualLayout>
                  <c:x val="9.6640790271586424E-2"/>
                  <c:y val="7.0529023859573881E-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AA4-4F0C-87C6-9414371E0233}"/>
                </c:ext>
              </c:extLst>
            </c:dLbl>
            <c:numFmt formatCode="0.0%" sourceLinked="0"/>
            <c:spPr>
              <a:noFill/>
              <a:ln>
                <a:noFill/>
              </a:ln>
              <a:effectLst/>
            </c:spPr>
            <c:txPr>
              <a:bodyPr/>
              <a:lstStyle/>
              <a:p>
                <a:pPr>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'20'!$P$10:$P$15</c:f>
              <c:strCache>
                <c:ptCount val="6"/>
                <c:pt idx="0">
                  <c:v>  قطر
Qatar</c:v>
                </c:pt>
                <c:pt idx="1">
                  <c:v>  بقية دول مجلس التعاون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'20'!$Q$10:$Q$15</c:f>
              <c:numCache>
                <c:formatCode>0</c:formatCode>
                <c:ptCount val="6"/>
                <c:pt idx="0">
                  <c:v>1606</c:v>
                </c:pt>
                <c:pt idx="1">
                  <c:v>108</c:v>
                </c:pt>
                <c:pt idx="2">
                  <c:v>2100</c:v>
                </c:pt>
                <c:pt idx="3">
                  <c:v>2021</c:v>
                </c:pt>
                <c:pt idx="4">
                  <c:v>116</c:v>
                </c:pt>
                <c:pt idx="5">
                  <c:v>210</c:v>
                </c:pt>
              </c:numCache>
            </c:numRef>
          </c:val>
          <c:extLst xmlns:c16r2="http://schemas.microsoft.com/office/drawing/2015/06/chart">
            <c:ext xmlns:c16="http://schemas.microsoft.com/office/drawing/2014/chart" uri="{C3380CC4-5D6E-409C-BE32-E72D297353CC}">
              <c16:uniqueId val="{0000000A-6AA4-4F0C-87C6-9414371E0233}"/>
            </c:ext>
          </c:extLst>
        </c:ser>
        <c:dLbls>
          <c:showLegendKey val="0"/>
          <c:showVal val="0"/>
          <c:showCatName val="0"/>
          <c:showSerName val="0"/>
          <c:showPercent val="0"/>
          <c:showBubbleSize val="0"/>
          <c:showLeaderLines val="1"/>
        </c:dLbls>
        <c:firstSliceAng val="52"/>
      </c:pieChart>
    </c:plotArea>
    <c:plotVisOnly val="1"/>
    <c:dispBlanksAs val="gap"/>
    <c:showDLblsOverMax val="0"/>
  </c:chart>
  <c:spPr>
    <a:ln>
      <a:noFill/>
    </a:ln>
  </c:spPr>
  <c:printSettings>
    <c:headerFooter/>
    <c:pageMargins b="0" l="0" r="0" t="0.47244094488188981" header="0" footer="0"/>
    <c:pageSetup paperSize="11"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03413493842102E-2"/>
          <c:y val="0.10591236999107922"/>
          <c:w val="0.9364845551326294"/>
          <c:h val="0.76038178921151556"/>
        </c:manualLayout>
      </c:layout>
      <c:barChart>
        <c:barDir val="col"/>
        <c:grouping val="clustered"/>
        <c:varyColors val="0"/>
        <c:ser>
          <c:idx val="0"/>
          <c:order val="0"/>
          <c:tx>
            <c:strRef>
              <c:f>'21'!$O$9</c:f>
              <c:strCache>
                <c:ptCount val="1"/>
                <c:pt idx="0">
                  <c:v>الربع الثاني، 2022
Second Quarter, 2022</c:v>
                </c:pt>
              </c:strCache>
            </c:strRef>
          </c:tx>
          <c:spPr>
            <a:solidFill>
              <a:schemeClr val="accent5"/>
            </a:solidFill>
            <a:ln w="28575">
              <a:noFill/>
            </a:ln>
          </c:spPr>
          <c:invertIfNegative val="0"/>
          <c:cat>
            <c:strRef>
              <c:f>'21'!$M$10:$M$17</c:f>
              <c:strCache>
                <c:ptCount val="8"/>
                <c:pt idx="0">
                  <c:v>-20</c:v>
                </c:pt>
                <c:pt idx="1">
                  <c:v>20 - 24</c:v>
                </c:pt>
                <c:pt idx="2">
                  <c:v>25 - 29</c:v>
                </c:pt>
                <c:pt idx="3">
                  <c:v>30 - 34</c:v>
                </c:pt>
                <c:pt idx="4">
                  <c:v>35 - 39</c:v>
                </c:pt>
                <c:pt idx="5">
                  <c:v>40 - 44</c:v>
                </c:pt>
                <c:pt idx="6">
                  <c:v>45 - 49</c:v>
                </c:pt>
                <c:pt idx="7">
                  <c:v>50 +</c:v>
                </c:pt>
              </c:strCache>
            </c:strRef>
          </c:cat>
          <c:val>
            <c:numRef>
              <c:f>'21'!$O$10:$O$17</c:f>
              <c:numCache>
                <c:formatCode>0</c:formatCode>
                <c:ptCount val="8"/>
                <c:pt idx="0">
                  <c:v>39</c:v>
                </c:pt>
                <c:pt idx="1">
                  <c:v>583</c:v>
                </c:pt>
                <c:pt idx="2">
                  <c:v>1733</c:v>
                </c:pt>
                <c:pt idx="3">
                  <c:v>2155</c:v>
                </c:pt>
                <c:pt idx="4">
                  <c:v>1263</c:v>
                </c:pt>
                <c:pt idx="5">
                  <c:v>353</c:v>
                </c:pt>
                <c:pt idx="6">
                  <c:v>26</c:v>
                </c:pt>
                <c:pt idx="7">
                  <c:v>3</c:v>
                </c:pt>
              </c:numCache>
            </c:numRef>
          </c:val>
          <c:extLst xmlns:c16r2="http://schemas.microsoft.com/office/drawing/2015/06/chart">
            <c:ext xmlns:c16="http://schemas.microsoft.com/office/drawing/2014/chart" uri="{C3380CC4-5D6E-409C-BE32-E72D297353CC}">
              <c16:uniqueId val="{00000000-C358-4861-8739-0930AA32D3AB}"/>
            </c:ext>
          </c:extLst>
        </c:ser>
        <c:ser>
          <c:idx val="1"/>
          <c:order val="1"/>
          <c:tx>
            <c:strRef>
              <c:f>'21'!$N$9</c:f>
              <c:strCache>
                <c:ptCount val="1"/>
                <c:pt idx="0">
                  <c:v>الربع الأول، 2022
First Quarter, 2022</c:v>
                </c:pt>
              </c:strCache>
            </c:strRef>
          </c:tx>
          <c:spPr>
            <a:solidFill>
              <a:schemeClr val="accent6"/>
            </a:solidFill>
            <a:ln w="63500" cap="flat">
              <a:noFill/>
              <a:round/>
            </a:ln>
          </c:spPr>
          <c:invertIfNegative val="0"/>
          <c:cat>
            <c:strRef>
              <c:f>'21'!$M$10:$M$17</c:f>
              <c:strCache>
                <c:ptCount val="8"/>
                <c:pt idx="0">
                  <c:v>-20</c:v>
                </c:pt>
                <c:pt idx="1">
                  <c:v>20 - 24</c:v>
                </c:pt>
                <c:pt idx="2">
                  <c:v>25 - 29</c:v>
                </c:pt>
                <c:pt idx="3">
                  <c:v>30 - 34</c:v>
                </c:pt>
                <c:pt idx="4">
                  <c:v>35 - 39</c:v>
                </c:pt>
                <c:pt idx="5">
                  <c:v>40 - 44</c:v>
                </c:pt>
                <c:pt idx="6">
                  <c:v>45 - 49</c:v>
                </c:pt>
                <c:pt idx="7">
                  <c:v>50 +</c:v>
                </c:pt>
              </c:strCache>
            </c:strRef>
          </c:cat>
          <c:val>
            <c:numRef>
              <c:f>'21'!$N$10:$N$17</c:f>
              <c:numCache>
                <c:formatCode>0</c:formatCode>
                <c:ptCount val="8"/>
                <c:pt idx="0">
                  <c:v>23</c:v>
                </c:pt>
                <c:pt idx="1">
                  <c:v>560</c:v>
                </c:pt>
                <c:pt idx="2">
                  <c:v>1549</c:v>
                </c:pt>
                <c:pt idx="3">
                  <c:v>1893</c:v>
                </c:pt>
                <c:pt idx="4">
                  <c:v>1140</c:v>
                </c:pt>
                <c:pt idx="5">
                  <c:v>290</c:v>
                </c:pt>
                <c:pt idx="6">
                  <c:v>22</c:v>
                </c:pt>
                <c:pt idx="7">
                  <c:v>0</c:v>
                </c:pt>
              </c:numCache>
            </c:numRef>
          </c:val>
          <c:extLst xmlns:c16r2="http://schemas.microsoft.com/office/drawing/2015/06/chart">
            <c:ext xmlns:c16="http://schemas.microsoft.com/office/drawing/2014/chart" uri="{C3380CC4-5D6E-409C-BE32-E72D297353CC}">
              <c16:uniqueId val="{00000001-C358-4861-8739-0930AA32D3AB}"/>
            </c:ext>
          </c:extLst>
        </c:ser>
        <c:dLbls>
          <c:showLegendKey val="0"/>
          <c:showVal val="0"/>
          <c:showCatName val="0"/>
          <c:showSerName val="0"/>
          <c:showPercent val="0"/>
          <c:showBubbleSize val="0"/>
        </c:dLbls>
        <c:gapWidth val="150"/>
        <c:axId val="150788352"/>
        <c:axId val="150794624"/>
      </c:barChart>
      <c:catAx>
        <c:axId val="150788352"/>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4284099579554914"/>
              <c:y val="0.91959865505610172"/>
            </c:manualLayout>
          </c:layout>
          <c:overlay val="0"/>
        </c:title>
        <c:numFmt formatCode="General" sourceLinked="0"/>
        <c:majorTickMark val="out"/>
        <c:minorTickMark val="none"/>
        <c:tickLblPos val="nextTo"/>
        <c:txPr>
          <a:bodyPr/>
          <a:lstStyle/>
          <a:p>
            <a:pPr rtl="0">
              <a:defRPr sz="800"/>
            </a:pPr>
            <a:endParaRPr lang="en-US"/>
          </a:p>
        </c:txPr>
        <c:crossAx val="150794624"/>
        <c:crosses val="autoZero"/>
        <c:auto val="1"/>
        <c:lblAlgn val="ctr"/>
        <c:lblOffset val="100"/>
        <c:noMultiLvlLbl val="0"/>
      </c:catAx>
      <c:valAx>
        <c:axId val="150794624"/>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1.0825941663464426E-2"/>
              <c:y val="1.3336014727039281E-2"/>
            </c:manualLayout>
          </c:layout>
          <c:overlay val="0"/>
        </c:title>
        <c:numFmt formatCode="0" sourceLinked="1"/>
        <c:majorTickMark val="out"/>
        <c:minorTickMark val="none"/>
        <c:tickLblPos val="nextTo"/>
        <c:txPr>
          <a:bodyPr/>
          <a:lstStyle/>
          <a:p>
            <a:pPr>
              <a:defRPr sz="800"/>
            </a:pPr>
            <a:endParaRPr lang="en-US"/>
          </a:p>
        </c:txPr>
        <c:crossAx val="150788352"/>
        <c:crosses val="autoZero"/>
        <c:crossBetween val="between"/>
      </c:valAx>
      <c:spPr>
        <a:solidFill>
          <a:srgbClr val="DFF0F5"/>
        </a:solidFill>
      </c:spPr>
    </c:plotArea>
    <c:legend>
      <c:legendPos val="r"/>
      <c:layout>
        <c:manualLayout>
          <c:xMode val="edge"/>
          <c:yMode val="edge"/>
          <c:x val="0.40487734033245837"/>
          <c:y val="2.4727606495160603E-2"/>
          <c:w val="0.56356932050160402"/>
          <c:h val="6.7644073902526913E-2"/>
        </c:manualLayout>
      </c:layout>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71279442321323E-2"/>
          <c:y val="0.10944696618805004"/>
          <c:w val="0.9095460598898949"/>
          <c:h val="0.77454109412793992"/>
        </c:manualLayout>
      </c:layout>
      <c:barChart>
        <c:barDir val="col"/>
        <c:grouping val="clustered"/>
        <c:varyColors val="0"/>
        <c:ser>
          <c:idx val="1"/>
          <c:order val="0"/>
          <c:tx>
            <c:strRef>
              <c:f>'22'!$O$10</c:f>
              <c:strCache>
                <c:ptCount val="1"/>
                <c:pt idx="0">
                  <c:v>قطريون
Qataris</c:v>
                </c:pt>
              </c:strCache>
            </c:strRef>
          </c:tx>
          <c:spPr>
            <a:solidFill>
              <a:srgbClr val="993366"/>
            </a:solidFill>
          </c:spPr>
          <c:invertIfNegative val="0"/>
          <c:dPt>
            <c:idx val="0"/>
            <c:invertIfNegative val="0"/>
            <c:bubble3D val="0"/>
            <c:extLst xmlns:c16r2="http://schemas.microsoft.com/office/drawing/2015/06/chart">
              <c:ext xmlns:c16="http://schemas.microsoft.com/office/drawing/2014/chart" uri="{C3380CC4-5D6E-409C-BE32-E72D297353CC}">
                <c16:uniqueId val="{00000000-EBF2-4E6C-946F-3133AACFFBB6}"/>
              </c:ext>
            </c:extLst>
          </c:dPt>
          <c:dPt>
            <c:idx val="1"/>
            <c:invertIfNegative val="0"/>
            <c:bubble3D val="0"/>
            <c:extLst xmlns:c16r2="http://schemas.microsoft.com/office/drawing/2015/06/chart">
              <c:ext xmlns:c16="http://schemas.microsoft.com/office/drawing/2014/chart" uri="{C3380CC4-5D6E-409C-BE32-E72D297353CC}">
                <c16:uniqueId val="{00000001-EBF2-4E6C-946F-3133AACFFBB6}"/>
              </c:ext>
            </c:extLst>
          </c:dPt>
          <c:dPt>
            <c:idx val="2"/>
            <c:invertIfNegative val="0"/>
            <c:bubble3D val="0"/>
            <c:extLst xmlns:c16r2="http://schemas.microsoft.com/office/drawing/2015/06/chart">
              <c:ext xmlns:c16="http://schemas.microsoft.com/office/drawing/2014/chart" uri="{C3380CC4-5D6E-409C-BE32-E72D297353CC}">
                <c16:uniqueId val="{00000002-EBF2-4E6C-946F-3133AACFFBB6}"/>
              </c:ext>
            </c:extLst>
          </c:dPt>
          <c:cat>
            <c:strRef>
              <c:f>'22'!$N$11:$N$18</c:f>
              <c:strCache>
                <c:ptCount val="8"/>
                <c:pt idx="0">
                  <c:v>-20</c:v>
                </c:pt>
                <c:pt idx="1">
                  <c:v>20 - 24</c:v>
                </c:pt>
                <c:pt idx="2">
                  <c:v>25 - 29</c:v>
                </c:pt>
                <c:pt idx="3">
                  <c:v>30 - 34</c:v>
                </c:pt>
                <c:pt idx="4">
                  <c:v>35 - 39</c:v>
                </c:pt>
                <c:pt idx="5">
                  <c:v>40 - 44</c:v>
                </c:pt>
                <c:pt idx="6">
                  <c:v>45 - 49</c:v>
                </c:pt>
                <c:pt idx="7">
                  <c:v>50 +</c:v>
                </c:pt>
              </c:strCache>
            </c:strRef>
          </c:cat>
          <c:val>
            <c:numRef>
              <c:f>'22'!$O$11:$O$18</c:f>
              <c:numCache>
                <c:formatCode>0</c:formatCode>
                <c:ptCount val="8"/>
                <c:pt idx="0">
                  <c:v>7</c:v>
                </c:pt>
                <c:pt idx="1">
                  <c:v>202</c:v>
                </c:pt>
                <c:pt idx="2">
                  <c:v>550</c:v>
                </c:pt>
                <c:pt idx="3">
                  <c:v>442</c:v>
                </c:pt>
                <c:pt idx="4">
                  <c:v>289</c:v>
                </c:pt>
                <c:pt idx="5">
                  <c:v>108</c:v>
                </c:pt>
                <c:pt idx="6">
                  <c:v>7</c:v>
                </c:pt>
                <c:pt idx="7">
                  <c:v>0</c:v>
                </c:pt>
              </c:numCache>
            </c:numRef>
          </c:val>
          <c:extLst xmlns:c16r2="http://schemas.microsoft.com/office/drawing/2015/06/chart">
            <c:ext xmlns:c16="http://schemas.microsoft.com/office/drawing/2014/chart" uri="{C3380CC4-5D6E-409C-BE32-E72D297353CC}">
              <c16:uniqueId val="{00000003-EBF2-4E6C-946F-3133AACFFBB6}"/>
            </c:ext>
          </c:extLst>
        </c:ser>
        <c:ser>
          <c:idx val="0"/>
          <c:order val="1"/>
          <c:tx>
            <c:strRef>
              <c:f>'22'!$P$10</c:f>
              <c:strCache>
                <c:ptCount val="1"/>
                <c:pt idx="0">
                  <c:v>غير قطريين
Non-Qataris</c:v>
                </c:pt>
              </c:strCache>
            </c:strRef>
          </c:tx>
          <c:spPr>
            <a:solidFill>
              <a:schemeClr val="accent2">
                <a:lumMod val="40000"/>
                <a:lumOff val="60000"/>
              </a:schemeClr>
            </a:solidFill>
          </c:spPr>
          <c:invertIfNegative val="0"/>
          <c:cat>
            <c:strRef>
              <c:f>'22'!$N$11:$N$18</c:f>
              <c:strCache>
                <c:ptCount val="8"/>
                <c:pt idx="0">
                  <c:v>-20</c:v>
                </c:pt>
                <c:pt idx="1">
                  <c:v>20 - 24</c:v>
                </c:pt>
                <c:pt idx="2">
                  <c:v>25 - 29</c:v>
                </c:pt>
                <c:pt idx="3">
                  <c:v>30 - 34</c:v>
                </c:pt>
                <c:pt idx="4">
                  <c:v>35 - 39</c:v>
                </c:pt>
                <c:pt idx="5">
                  <c:v>40 - 44</c:v>
                </c:pt>
                <c:pt idx="6">
                  <c:v>45 - 49</c:v>
                </c:pt>
                <c:pt idx="7">
                  <c:v>50 +</c:v>
                </c:pt>
              </c:strCache>
            </c:strRef>
          </c:cat>
          <c:val>
            <c:numRef>
              <c:f>'22'!$P$11:$P$18</c:f>
              <c:numCache>
                <c:formatCode>0</c:formatCode>
                <c:ptCount val="8"/>
                <c:pt idx="0">
                  <c:v>32</c:v>
                </c:pt>
                <c:pt idx="1">
                  <c:v>381</c:v>
                </c:pt>
                <c:pt idx="2">
                  <c:v>1183</c:v>
                </c:pt>
                <c:pt idx="3">
                  <c:v>1713</c:v>
                </c:pt>
                <c:pt idx="4">
                  <c:v>974</c:v>
                </c:pt>
                <c:pt idx="5">
                  <c:v>245</c:v>
                </c:pt>
                <c:pt idx="6">
                  <c:v>19</c:v>
                </c:pt>
                <c:pt idx="7">
                  <c:v>3</c:v>
                </c:pt>
              </c:numCache>
            </c:numRef>
          </c:val>
          <c:extLst xmlns:c16r2="http://schemas.microsoft.com/office/drawing/2015/06/chart">
            <c:ext xmlns:c16="http://schemas.microsoft.com/office/drawing/2014/chart" uri="{C3380CC4-5D6E-409C-BE32-E72D297353CC}">
              <c16:uniqueId val="{00000004-EBF2-4E6C-946F-3133AACFFBB6}"/>
            </c:ext>
          </c:extLst>
        </c:ser>
        <c:dLbls>
          <c:showLegendKey val="0"/>
          <c:showVal val="0"/>
          <c:showCatName val="0"/>
          <c:showSerName val="0"/>
          <c:showPercent val="0"/>
          <c:showBubbleSize val="0"/>
        </c:dLbls>
        <c:gapWidth val="100"/>
        <c:axId val="152858624"/>
        <c:axId val="152860544"/>
      </c:barChart>
      <c:catAx>
        <c:axId val="152858624"/>
        <c:scaling>
          <c:orientation val="minMax"/>
        </c:scaling>
        <c:delete val="0"/>
        <c:axPos val="b"/>
        <c:majorGridlines>
          <c:spPr>
            <a:ln>
              <a:solidFill>
                <a:schemeClr val="bg1"/>
              </a:solidFill>
            </a:ln>
          </c:spPr>
        </c:majorGridlines>
        <c:title>
          <c:tx>
            <c:rich>
              <a:bodyPr/>
              <a:lstStyle/>
              <a:p>
                <a:pPr algn="ctr">
                  <a:defRPr/>
                </a:pPr>
                <a:r>
                  <a:rPr lang="ar-QA" sz="1000" b="1" i="0" baseline="0">
                    <a:effectLst/>
                  </a:rPr>
                  <a:t>فئات العمر  </a:t>
                </a:r>
                <a:r>
                  <a:rPr lang="en-US" sz="1000" b="1" i="0" baseline="0">
                    <a:effectLst/>
                  </a:rPr>
                  <a:t> </a:t>
                </a:r>
                <a:r>
                  <a:rPr lang="en-US" sz="900" b="1" i="0" baseline="0">
                    <a:effectLst/>
                  </a:rPr>
                  <a:t>Age Groups</a:t>
                </a:r>
                <a:endParaRPr lang="ar-QA" sz="900">
                  <a:effectLst/>
                </a:endParaRPr>
              </a:p>
            </c:rich>
          </c:tx>
          <c:layout>
            <c:manualLayout>
              <c:xMode val="edge"/>
              <c:yMode val="edge"/>
              <c:x val="0.44091346245952834"/>
              <c:y val="0.95284215578314679"/>
            </c:manualLayout>
          </c:layout>
          <c:overlay val="0"/>
        </c:title>
        <c:numFmt formatCode="General" sourceLinked="0"/>
        <c:majorTickMark val="out"/>
        <c:minorTickMark val="none"/>
        <c:tickLblPos val="nextTo"/>
        <c:txPr>
          <a:bodyPr/>
          <a:lstStyle/>
          <a:p>
            <a:pPr rtl="0">
              <a:defRPr/>
            </a:pPr>
            <a:endParaRPr lang="en-US"/>
          </a:p>
        </c:txPr>
        <c:crossAx val="152860544"/>
        <c:crosses val="autoZero"/>
        <c:auto val="1"/>
        <c:lblAlgn val="ctr"/>
        <c:lblOffset val="100"/>
        <c:noMultiLvlLbl val="0"/>
      </c:catAx>
      <c:valAx>
        <c:axId val="152860544"/>
        <c:scaling>
          <c:orientation val="minMax"/>
        </c:scaling>
        <c:delete val="0"/>
        <c:axPos val="l"/>
        <c:majorGridlines>
          <c:spPr>
            <a:ln>
              <a:solidFill>
                <a:schemeClr val="bg1"/>
              </a:solidFill>
            </a:ln>
          </c:spPr>
        </c:majorGridlines>
        <c:title>
          <c:tx>
            <c:rich>
              <a:bodyPr rot="0" vert="horz"/>
              <a:lstStyle/>
              <a:p>
                <a:pPr rtl="0">
                  <a:defRPr/>
                </a:pPr>
                <a:r>
                  <a:rPr lang="ar-QA" sz="900"/>
                  <a:t>عدد</a:t>
                </a:r>
                <a:endParaRPr lang="ar-QA"/>
              </a:p>
              <a:p>
                <a:pPr rtl="0">
                  <a:defRPr/>
                </a:pPr>
                <a:r>
                  <a:rPr lang="en-US" sz="800"/>
                  <a:t>No.</a:t>
                </a:r>
                <a:endParaRPr lang="en-GB" sz="800"/>
              </a:p>
            </c:rich>
          </c:tx>
          <c:layout>
            <c:manualLayout>
              <c:xMode val="edge"/>
              <c:yMode val="edge"/>
              <c:x val="4.6131685035559651E-3"/>
              <c:y val="1.1575523647779312E-2"/>
            </c:manualLayout>
          </c:layout>
          <c:overlay val="0"/>
        </c:title>
        <c:numFmt formatCode="0" sourceLinked="1"/>
        <c:majorTickMark val="out"/>
        <c:minorTickMark val="none"/>
        <c:tickLblPos val="nextTo"/>
        <c:crossAx val="152858624"/>
        <c:crosses val="autoZero"/>
        <c:crossBetween val="between"/>
      </c:valAx>
      <c:spPr>
        <a:solidFill>
          <a:srgbClr val="DFF0F5"/>
        </a:solidFill>
      </c:spPr>
    </c:plotArea>
    <c:legend>
      <c:legendPos val="r"/>
      <c:layout>
        <c:manualLayout>
          <c:xMode val="edge"/>
          <c:yMode val="edge"/>
          <c:x val="0.65638340577386867"/>
          <c:y val="1.2120220266584337E-2"/>
          <c:w val="0.30806106736657918"/>
          <c:h val="0.10782453454355202"/>
        </c:manualLayout>
      </c:layout>
      <c:overlay val="0"/>
      <c:txPr>
        <a:bodyPr/>
        <a:lstStyle/>
        <a:p>
          <a:pPr rtl="0">
            <a:defRPr sz="1000"/>
          </a:pPr>
          <a:endParaRPr lang="en-US"/>
        </a:p>
      </c:txPr>
    </c:legend>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landscape" horizontalDpi="-1" verticalDpi="-1"/>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68655054481829E-2"/>
          <c:y val="0.11034123118525672"/>
          <c:w val="0.91502654895410795"/>
          <c:h val="0.71469118838041279"/>
        </c:manualLayout>
      </c:layout>
      <c:barChart>
        <c:barDir val="col"/>
        <c:grouping val="clustered"/>
        <c:varyColors val="0"/>
        <c:ser>
          <c:idx val="0"/>
          <c:order val="0"/>
          <c:tx>
            <c:strRef>
              <c:f>'23'!$M$10</c:f>
              <c:strCache>
                <c:ptCount val="1"/>
                <c:pt idx="0">
                  <c:v>ذكور
Males</c:v>
                </c:pt>
              </c:strCache>
            </c:strRef>
          </c:tx>
          <c:spPr>
            <a:ln w="28575">
              <a:noFill/>
            </a:ln>
          </c:spPr>
          <c:invertIfNegative val="0"/>
          <c:cat>
            <c:strRef>
              <c:f>'23'!$L$11:$L$19</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'23'!$M$11:$M$19</c:f>
              <c:numCache>
                <c:formatCode>0</c:formatCode>
                <c:ptCount val="9"/>
                <c:pt idx="0">
                  <c:v>289</c:v>
                </c:pt>
                <c:pt idx="1">
                  <c:v>58</c:v>
                </c:pt>
                <c:pt idx="2">
                  <c:v>12</c:v>
                </c:pt>
                <c:pt idx="3">
                  <c:v>10</c:v>
                </c:pt>
                <c:pt idx="4">
                  <c:v>10</c:v>
                </c:pt>
                <c:pt idx="5">
                  <c:v>0</c:v>
                </c:pt>
                <c:pt idx="6">
                  <c:v>8</c:v>
                </c:pt>
                <c:pt idx="7">
                  <c:v>3</c:v>
                </c:pt>
                <c:pt idx="8">
                  <c:v>26</c:v>
                </c:pt>
              </c:numCache>
            </c:numRef>
          </c:val>
          <c:extLst xmlns:c16r2="http://schemas.microsoft.com/office/drawing/2015/06/chart">
            <c:ext xmlns:c16="http://schemas.microsoft.com/office/drawing/2014/chart" uri="{C3380CC4-5D6E-409C-BE32-E72D297353CC}">
              <c16:uniqueId val="{00000000-FAE6-4958-86A1-0519BF87912E}"/>
            </c:ext>
          </c:extLst>
        </c:ser>
        <c:ser>
          <c:idx val="1"/>
          <c:order val="1"/>
          <c:tx>
            <c:strRef>
              <c:f>'23'!$N$10</c:f>
              <c:strCache>
                <c:ptCount val="1"/>
                <c:pt idx="0">
                  <c:v>إناث
Females</c:v>
                </c:pt>
              </c:strCache>
            </c:strRef>
          </c:tx>
          <c:invertIfNegative val="0"/>
          <c:cat>
            <c:strRef>
              <c:f>'23'!$L$11:$L$19</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'23'!$N$11:$N$19</c:f>
              <c:numCache>
                <c:formatCode>0</c:formatCode>
                <c:ptCount val="9"/>
                <c:pt idx="0">
                  <c:v>108</c:v>
                </c:pt>
                <c:pt idx="1">
                  <c:v>37</c:v>
                </c:pt>
                <c:pt idx="2">
                  <c:v>9</c:v>
                </c:pt>
                <c:pt idx="3">
                  <c:v>6</c:v>
                </c:pt>
                <c:pt idx="4">
                  <c:v>6</c:v>
                </c:pt>
                <c:pt idx="5">
                  <c:v>0</c:v>
                </c:pt>
                <c:pt idx="6">
                  <c:v>4</c:v>
                </c:pt>
                <c:pt idx="7">
                  <c:v>4</c:v>
                </c:pt>
                <c:pt idx="8">
                  <c:v>18</c:v>
                </c:pt>
              </c:numCache>
            </c:numRef>
          </c:val>
          <c:extLst xmlns:c16r2="http://schemas.microsoft.com/office/drawing/2015/06/chart">
            <c:ext xmlns:c16="http://schemas.microsoft.com/office/drawing/2014/chart" uri="{C3380CC4-5D6E-409C-BE32-E72D297353CC}">
              <c16:uniqueId val="{00000001-FAE6-4958-86A1-0519BF87912E}"/>
            </c:ext>
          </c:extLst>
        </c:ser>
        <c:dLbls>
          <c:showLegendKey val="0"/>
          <c:showVal val="0"/>
          <c:showCatName val="0"/>
          <c:showSerName val="0"/>
          <c:showPercent val="0"/>
          <c:showBubbleSize val="0"/>
        </c:dLbls>
        <c:gapWidth val="150"/>
        <c:axId val="151888256"/>
        <c:axId val="151890176"/>
      </c:barChart>
      <c:catAx>
        <c:axId val="151888256"/>
        <c:scaling>
          <c:orientation val="minMax"/>
        </c:scaling>
        <c:delete val="0"/>
        <c:axPos val="b"/>
        <c:majorGridlines>
          <c:spPr>
            <a:ln>
              <a:solidFill>
                <a:schemeClr val="bg1"/>
              </a:solidFill>
            </a:ln>
          </c:spPr>
        </c:majorGridlines>
        <c:title>
          <c:tx>
            <c:rich>
              <a:bodyPr/>
              <a:lstStyle/>
              <a:p>
                <a:pPr>
                  <a:defRPr/>
                </a:pPr>
                <a:r>
                  <a:rPr lang="ar-QA"/>
                  <a:t>البلدية</a:t>
                </a:r>
                <a:endParaRPr lang="en-US"/>
              </a:p>
              <a:p>
                <a:pPr>
                  <a:defRPr/>
                </a:pPr>
                <a:r>
                  <a:rPr lang="en-US" sz="900"/>
                  <a:t>Municipality</a:t>
                </a:r>
              </a:p>
            </c:rich>
          </c:tx>
          <c:layout>
            <c:manualLayout>
              <c:xMode val="edge"/>
              <c:yMode val="edge"/>
              <c:x val="0.51503744103256577"/>
              <c:y val="0.91692752691627832"/>
            </c:manualLayout>
          </c:layout>
          <c:overlay val="0"/>
        </c:title>
        <c:numFmt formatCode="General" sourceLinked="0"/>
        <c:majorTickMark val="out"/>
        <c:minorTickMark val="none"/>
        <c:tickLblPos val="nextTo"/>
        <c:txPr>
          <a:bodyPr/>
          <a:lstStyle/>
          <a:p>
            <a:pPr>
              <a:defRPr sz="800"/>
            </a:pPr>
            <a:endParaRPr lang="en-US"/>
          </a:p>
        </c:txPr>
        <c:crossAx val="151890176"/>
        <c:crosses val="autoZero"/>
        <c:auto val="1"/>
        <c:lblAlgn val="ctr"/>
        <c:lblOffset val="100"/>
        <c:noMultiLvlLbl val="0"/>
      </c:catAx>
      <c:valAx>
        <c:axId val="151890176"/>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2.4801845223892467E-2"/>
              <c:y val="2.5104398238207506E-2"/>
            </c:manualLayout>
          </c:layout>
          <c:overlay val="0"/>
        </c:title>
        <c:numFmt formatCode="0" sourceLinked="1"/>
        <c:majorTickMark val="out"/>
        <c:minorTickMark val="none"/>
        <c:tickLblPos val="nextTo"/>
        <c:txPr>
          <a:bodyPr/>
          <a:lstStyle/>
          <a:p>
            <a:pPr>
              <a:defRPr sz="800"/>
            </a:pPr>
            <a:endParaRPr lang="en-US"/>
          </a:p>
        </c:txPr>
        <c:crossAx val="151888256"/>
        <c:crosses val="autoZero"/>
        <c:crossBetween val="between"/>
      </c:valAx>
      <c:spPr>
        <a:solidFill>
          <a:srgbClr val="DFF0F5"/>
        </a:solidFill>
      </c:spPr>
    </c:plotArea>
    <c:legend>
      <c:legendPos val="r"/>
      <c:layout>
        <c:manualLayout>
          <c:xMode val="edge"/>
          <c:yMode val="edge"/>
          <c:x val="0.73018270897955939"/>
          <c:y val="2.3997499324389857E-2"/>
          <c:w val="0.23764342257217846"/>
          <c:h val="7.3332308070866145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75000"/>
              </a:schemeClr>
            </a:solidFill>
          </c:spPr>
          <c:invertIfNegative val="0"/>
          <c:dPt>
            <c:idx val="10"/>
            <c:invertIfNegative val="0"/>
            <c:bubble3D val="0"/>
            <c:spPr>
              <a:solidFill>
                <a:srgbClr val="993366"/>
              </a:solidFill>
            </c:spPr>
            <c:extLst xmlns:c16r2="http://schemas.microsoft.com/office/drawing/2015/06/chart">
              <c:ext xmlns:c16="http://schemas.microsoft.com/office/drawing/2014/chart" uri="{C3380CC4-5D6E-409C-BE32-E72D297353CC}">
                <c16:uniqueId val="{00000001-F224-42ED-8F55-510E6A1C31D8}"/>
              </c:ext>
            </c:extLst>
          </c:dPt>
          <c:cat>
            <c:strRef>
              <c:f>'2'!$A$47:$A$57</c:f>
              <c:strCache>
                <c:ptCount val="11"/>
                <c:pt idx="0">
                  <c:v>دول أخرى  Other Countries</c:v>
                </c:pt>
                <c:pt idx="1">
                  <c:v>الدول المحيطية  Peripheral countries</c:v>
                </c:pt>
                <c:pt idx="2">
                  <c:v>دول امريكــا الجنوبيــــة South American countries</c:v>
                </c:pt>
                <c:pt idx="3">
                  <c:v>دول امريكا الوسطى والكاريبية  Central American and Caribbean countries</c:v>
                </c:pt>
                <c:pt idx="4">
                  <c:v>دول امريكــا الشماليـــة  North American countries </c:v>
                </c:pt>
                <c:pt idx="5">
                  <c:v>دول اوروبية  European Countries</c:v>
                </c:pt>
                <c:pt idx="6">
                  <c:v>دول افريقية  African Countries</c:v>
                </c:pt>
                <c:pt idx="7">
                  <c:v>دول اسيوية  Asian Countries</c:v>
                </c:pt>
                <c:pt idx="8">
                  <c:v>بقية الدول العربية  Other Arab Countries</c:v>
                </c:pt>
                <c:pt idx="9">
                  <c:v>بقية دول مجلس التعاون  Other G.C.C Countries</c:v>
                </c:pt>
                <c:pt idx="10">
                  <c:v>قطر  Qatar</c:v>
                </c:pt>
              </c:strCache>
            </c:strRef>
          </c:cat>
          <c:val>
            <c:numRef>
              <c:f>'2'!$F$47:$F$57</c:f>
              <c:numCache>
                <c:formatCode>#,##0_ ;\-#,##0\ </c:formatCode>
                <c:ptCount val="11"/>
                <c:pt idx="0">
                  <c:v>3945</c:v>
                </c:pt>
                <c:pt idx="1">
                  <c:v>10890</c:v>
                </c:pt>
                <c:pt idx="2">
                  <c:v>22680</c:v>
                </c:pt>
                <c:pt idx="3">
                  <c:v>9541</c:v>
                </c:pt>
                <c:pt idx="4">
                  <c:v>47308</c:v>
                </c:pt>
                <c:pt idx="5">
                  <c:v>147190</c:v>
                </c:pt>
                <c:pt idx="6">
                  <c:v>52105</c:v>
                </c:pt>
                <c:pt idx="7">
                  <c:v>674556</c:v>
                </c:pt>
                <c:pt idx="8">
                  <c:v>164657</c:v>
                </c:pt>
                <c:pt idx="9">
                  <c:v>180205</c:v>
                </c:pt>
                <c:pt idx="10">
                  <c:v>258476</c:v>
                </c:pt>
              </c:numCache>
            </c:numRef>
          </c:val>
          <c:extLst xmlns:c16r2="http://schemas.microsoft.com/office/drawing/2015/06/chart">
            <c:ext xmlns:c16="http://schemas.microsoft.com/office/drawing/2014/chart" uri="{C3380CC4-5D6E-409C-BE32-E72D297353CC}">
              <c16:uniqueId val="{00000002-F224-42ED-8F55-510E6A1C31D8}"/>
            </c:ext>
          </c:extLst>
        </c:ser>
        <c:dLbls>
          <c:showLegendKey val="0"/>
          <c:showVal val="0"/>
          <c:showCatName val="0"/>
          <c:showSerName val="0"/>
          <c:showPercent val="0"/>
          <c:showBubbleSize val="0"/>
        </c:dLbls>
        <c:gapWidth val="150"/>
        <c:axId val="122166656"/>
        <c:axId val="122172544"/>
      </c:barChart>
      <c:catAx>
        <c:axId val="122166656"/>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txPr>
          <a:bodyPr/>
          <a:lstStyle/>
          <a:p>
            <a:pPr>
              <a:defRPr sz="1000" b="0">
                <a:latin typeface="Arial" panose="020B0604020202020204" pitchFamily="34" charset="0"/>
                <a:cs typeface="Arial" panose="020B0604020202020204" pitchFamily="34" charset="0"/>
              </a:defRPr>
            </a:pPr>
            <a:endParaRPr lang="en-US"/>
          </a:p>
        </c:txPr>
        <c:crossAx val="122172544"/>
        <c:crosses val="autoZero"/>
        <c:auto val="1"/>
        <c:lblAlgn val="ctr"/>
        <c:lblOffset val="100"/>
        <c:noMultiLvlLbl val="0"/>
      </c:catAx>
      <c:valAx>
        <c:axId val="122172544"/>
        <c:scaling>
          <c:orientation val="minMax"/>
        </c:scaling>
        <c:delete val="0"/>
        <c:axPos val="b"/>
        <c:majorGridlines>
          <c:spPr>
            <a:ln>
              <a:solidFill>
                <a:schemeClr val="bg1">
                  <a:lumMod val="85000"/>
                </a:schemeClr>
              </a:solidFill>
            </a:ln>
          </c:spPr>
        </c:majorGridlines>
        <c:numFmt formatCode="#,##0_ ;\-#,##0\ " sourceLinked="1"/>
        <c:majorTickMark val="out"/>
        <c:minorTickMark val="none"/>
        <c:tickLblPos val="nextTo"/>
        <c:txPr>
          <a:bodyPr rot="0"/>
          <a:lstStyle/>
          <a:p>
            <a:pPr>
              <a:defRPr/>
            </a:pPr>
            <a:endParaRPr lang="en-US"/>
          </a:p>
        </c:txPr>
        <c:crossAx val="122166656"/>
        <c:crosses val="autoZero"/>
        <c:crossBetween val="between"/>
        <c:majorUnit val="50000"/>
        <c:dispUnits>
          <c:builtInUnit val="thousands"/>
          <c:dispUnitsLbl>
            <c:layout>
              <c:manualLayout>
                <c:xMode val="edge"/>
                <c:yMode val="edge"/>
                <c:x val="0.66268686309260083"/>
                <c:y val="0.93714794614272001"/>
              </c:manualLayout>
            </c:layout>
            <c:tx>
              <c:rich>
                <a:bodyPr/>
                <a:lstStyle/>
                <a:p>
                  <a:pPr>
                    <a:defRPr b="1"/>
                  </a:pPr>
                  <a:r>
                    <a:rPr lang="ar-QA" b="1"/>
                    <a:t>بالألف</a:t>
                  </a:r>
                </a:p>
                <a:p>
                  <a:pPr>
                    <a:defRPr b="1"/>
                  </a:pPr>
                  <a:r>
                    <a:rPr lang="en-US" b="1"/>
                    <a:t>Thousands</a:t>
                  </a:r>
                </a:p>
              </c:rich>
            </c:tx>
          </c:dispUnitsLbl>
        </c:dispUnits>
      </c:valAx>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93942831278583"/>
          <c:y val="1.0242741396455868E-2"/>
          <c:w val="0.50200783261713733"/>
          <c:h val="0.88330542226571163"/>
        </c:manualLayout>
      </c:layout>
      <c:barChart>
        <c:barDir val="bar"/>
        <c:grouping val="clustered"/>
        <c:varyColors val="0"/>
        <c:ser>
          <c:idx val="0"/>
          <c:order val="0"/>
          <c:spPr>
            <a:solidFill>
              <a:schemeClr val="accent2">
                <a:lumMod val="60000"/>
                <a:lumOff val="40000"/>
              </a:schemeClr>
            </a:solidFill>
          </c:spPr>
          <c:invertIfNegative val="0"/>
          <c:dPt>
            <c:idx val="10"/>
            <c:invertIfNegative val="0"/>
            <c:bubble3D val="0"/>
            <c:spPr>
              <a:solidFill>
                <a:srgbClr val="993366"/>
              </a:solidFill>
            </c:spPr>
            <c:extLst xmlns:c16r2="http://schemas.microsoft.com/office/drawing/2015/06/chart">
              <c:ext xmlns:c16="http://schemas.microsoft.com/office/drawing/2014/chart" uri="{C3380CC4-5D6E-409C-BE32-E72D297353CC}">
                <c16:uniqueId val="{00000001-9B56-4CCA-B20F-5A02BA9BAE9F}"/>
              </c:ext>
            </c:extLst>
          </c:dPt>
          <c:cat>
            <c:strRef>
              <c:f>'3'!$A$47:$A$57</c:f>
              <c:strCache>
                <c:ptCount val="11"/>
                <c:pt idx="0">
                  <c:v>دول أخرى  Other Countries</c:v>
                </c:pt>
                <c:pt idx="1">
                  <c:v>الدول المحيطية  Peripheral countries</c:v>
                </c:pt>
                <c:pt idx="2">
                  <c:v>دول امريكــا الجنوبيــــة  South American countries</c:v>
                </c:pt>
                <c:pt idx="3">
                  <c:v>دول امريكا الوسطى والكاريبية  Central American and Caribbean countries</c:v>
                </c:pt>
                <c:pt idx="4">
                  <c:v>دول امريكــا الشماليـــة  North American countries </c:v>
                </c:pt>
                <c:pt idx="5">
                  <c:v>دول اوروبية  European Countries</c:v>
                </c:pt>
                <c:pt idx="6">
                  <c:v>دول افريقية  African Countries</c:v>
                </c:pt>
                <c:pt idx="7">
                  <c:v>دول اسيوية  Asian Countries</c:v>
                </c:pt>
                <c:pt idx="8">
                  <c:v>بقية الدول العربية  Other Arab Countries</c:v>
                </c:pt>
                <c:pt idx="9">
                  <c:v>بقية دول مجلس التعاون  Other G.C.C Countries</c:v>
                </c:pt>
                <c:pt idx="10">
                  <c:v>قطر  Qatar</c:v>
                </c:pt>
              </c:strCache>
            </c:strRef>
          </c:cat>
          <c:val>
            <c:numRef>
              <c:f>'3'!$F$47:$F$57</c:f>
              <c:numCache>
                <c:formatCode>#,##0_ ;\-#,##0\ </c:formatCode>
                <c:ptCount val="11"/>
                <c:pt idx="0">
                  <c:v>6654</c:v>
                </c:pt>
                <c:pt idx="1">
                  <c:v>12004</c:v>
                </c:pt>
                <c:pt idx="2">
                  <c:v>23748</c:v>
                </c:pt>
                <c:pt idx="3">
                  <c:v>9897</c:v>
                </c:pt>
                <c:pt idx="4">
                  <c:v>53930</c:v>
                </c:pt>
                <c:pt idx="5">
                  <c:v>164975</c:v>
                </c:pt>
                <c:pt idx="6">
                  <c:v>45942</c:v>
                </c:pt>
                <c:pt idx="7">
                  <c:v>734662</c:v>
                </c:pt>
                <c:pt idx="8">
                  <c:v>259691</c:v>
                </c:pt>
                <c:pt idx="9">
                  <c:v>183581</c:v>
                </c:pt>
                <c:pt idx="10">
                  <c:v>297503</c:v>
                </c:pt>
              </c:numCache>
            </c:numRef>
          </c:val>
          <c:extLst xmlns:c16r2="http://schemas.microsoft.com/office/drawing/2015/06/chart">
            <c:ext xmlns:c16="http://schemas.microsoft.com/office/drawing/2014/chart" uri="{C3380CC4-5D6E-409C-BE32-E72D297353CC}">
              <c16:uniqueId val="{00000002-9B56-4CCA-B20F-5A02BA9BAE9F}"/>
            </c:ext>
          </c:extLst>
        </c:ser>
        <c:dLbls>
          <c:showLegendKey val="0"/>
          <c:showVal val="0"/>
          <c:showCatName val="0"/>
          <c:showSerName val="0"/>
          <c:showPercent val="0"/>
          <c:showBubbleSize val="0"/>
        </c:dLbls>
        <c:gapWidth val="150"/>
        <c:axId val="142158848"/>
        <c:axId val="142185216"/>
      </c:barChart>
      <c:catAx>
        <c:axId val="142158848"/>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txPr>
          <a:bodyPr/>
          <a:lstStyle/>
          <a:p>
            <a:pPr>
              <a:defRPr sz="1000" b="0">
                <a:latin typeface="Arial" panose="020B0604020202020204" pitchFamily="34" charset="0"/>
                <a:cs typeface="Arial" panose="020B0604020202020204" pitchFamily="34" charset="0"/>
              </a:defRPr>
            </a:pPr>
            <a:endParaRPr lang="en-US"/>
          </a:p>
        </c:txPr>
        <c:crossAx val="142185216"/>
        <c:crosses val="autoZero"/>
        <c:auto val="1"/>
        <c:lblAlgn val="ctr"/>
        <c:lblOffset val="100"/>
        <c:noMultiLvlLbl val="0"/>
      </c:catAx>
      <c:valAx>
        <c:axId val="142185216"/>
        <c:scaling>
          <c:orientation val="minMax"/>
        </c:scaling>
        <c:delete val="0"/>
        <c:axPos val="b"/>
        <c:majorGridlines>
          <c:spPr>
            <a:ln>
              <a:solidFill>
                <a:schemeClr val="bg1">
                  <a:lumMod val="85000"/>
                </a:schemeClr>
              </a:solidFill>
            </a:ln>
          </c:spPr>
        </c:majorGridlines>
        <c:numFmt formatCode="#,##0_ ;\-#,##0\ " sourceLinked="1"/>
        <c:majorTickMark val="out"/>
        <c:minorTickMark val="none"/>
        <c:tickLblPos val="nextTo"/>
        <c:crossAx val="142158848"/>
        <c:crosses val="autoZero"/>
        <c:crossBetween val="between"/>
        <c:majorUnit val="50000"/>
        <c:dispUnits>
          <c:builtInUnit val="thousands"/>
          <c:dispUnitsLbl>
            <c:layout>
              <c:manualLayout>
                <c:xMode val="edge"/>
                <c:yMode val="edge"/>
                <c:x val="0.65528461301827268"/>
                <c:y val="0.94341269841269837"/>
              </c:manualLayout>
            </c:layout>
            <c:tx>
              <c:rich>
                <a:bodyPr/>
                <a:lstStyle/>
                <a:p>
                  <a:pPr>
                    <a:defRPr b="1"/>
                  </a:pPr>
                  <a:r>
                    <a:rPr lang="ar-QA" b="1"/>
                    <a:t>بالألف</a:t>
                  </a:r>
                </a:p>
                <a:p>
                  <a:pPr>
                    <a:defRPr b="1"/>
                  </a:pPr>
                  <a:r>
                    <a:rPr lang="en-US" b="1"/>
                    <a:t>Thousands</a:t>
                  </a:r>
                </a:p>
              </c:rich>
            </c:tx>
          </c:dispUnitsLbl>
        </c:dispUnits>
      </c:valAx>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72732376145335E-2"/>
          <c:y val="0.11598589532301304"/>
          <c:w val="0.92395589597711636"/>
          <c:h val="0.77874569793266013"/>
        </c:manualLayout>
      </c:layout>
      <c:barChart>
        <c:barDir val="col"/>
        <c:grouping val="clustered"/>
        <c:varyColors val="0"/>
        <c:ser>
          <c:idx val="0"/>
          <c:order val="0"/>
          <c:tx>
            <c:strRef>
              <c:f>'8'!$M$9</c:f>
              <c:strCache>
                <c:ptCount val="1"/>
                <c:pt idx="0">
                  <c:v>الزوج
Husband</c:v>
                </c:pt>
              </c:strCache>
            </c:strRef>
          </c:tx>
          <c:spPr>
            <a:solidFill>
              <a:schemeClr val="tx2">
                <a:lumMod val="60000"/>
                <a:lumOff val="40000"/>
              </a:schemeClr>
            </a:solidFill>
            <a:ln w="28575">
              <a:noFill/>
            </a:ln>
          </c:spPr>
          <c:invertIfNegative val="0"/>
          <c:cat>
            <c:strRef>
              <c:f>'8'!$L$10:$L$15</c:f>
              <c:strCache>
                <c:ptCount val="6"/>
                <c:pt idx="0">
                  <c:v>  قطر
 Qatar</c:v>
                </c:pt>
                <c:pt idx="1">
                  <c:v> بقية دول مجلس التعاون لدول الخليج العربية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'8'!$M$10:$M$15</c:f>
              <c:numCache>
                <c:formatCode>0</c:formatCode>
                <c:ptCount val="6"/>
                <c:pt idx="0">
                  <c:v>469</c:v>
                </c:pt>
                <c:pt idx="1">
                  <c:v>35</c:v>
                </c:pt>
                <c:pt idx="2">
                  <c:v>263</c:v>
                </c:pt>
                <c:pt idx="3">
                  <c:v>105</c:v>
                </c:pt>
                <c:pt idx="4">
                  <c:v>17</c:v>
                </c:pt>
                <c:pt idx="5">
                  <c:v>16</c:v>
                </c:pt>
              </c:numCache>
            </c:numRef>
          </c:val>
          <c:extLst xmlns:c16r2="http://schemas.microsoft.com/office/drawing/2015/06/chart">
            <c:ext xmlns:c16="http://schemas.microsoft.com/office/drawing/2014/chart" uri="{C3380CC4-5D6E-409C-BE32-E72D297353CC}">
              <c16:uniqueId val="{00000000-36CD-4F2D-BCC0-E6B345C5CDB0}"/>
            </c:ext>
          </c:extLst>
        </c:ser>
        <c:ser>
          <c:idx val="1"/>
          <c:order val="1"/>
          <c:tx>
            <c:strRef>
              <c:f>'8'!$N$9</c:f>
              <c:strCache>
                <c:ptCount val="1"/>
                <c:pt idx="0">
                  <c:v> الزوجة
Wife</c:v>
                </c:pt>
              </c:strCache>
            </c:strRef>
          </c:tx>
          <c:spPr>
            <a:solidFill>
              <a:srgbClr val="9BBB59"/>
            </a:solidFill>
            <a:ln>
              <a:noFill/>
            </a:ln>
          </c:spPr>
          <c:invertIfNegative val="0"/>
          <c:cat>
            <c:strRef>
              <c:f>'8'!$L$10:$L$15</c:f>
              <c:strCache>
                <c:ptCount val="6"/>
                <c:pt idx="0">
                  <c:v>  قطر
 Qatar</c:v>
                </c:pt>
                <c:pt idx="1">
                  <c:v> بقية دول مجلس التعاون لدول الخليج العربية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'8'!$N$10:$N$15</c:f>
              <c:numCache>
                <c:formatCode>0</c:formatCode>
                <c:ptCount val="6"/>
                <c:pt idx="0">
                  <c:v>450</c:v>
                </c:pt>
                <c:pt idx="1">
                  <c:v>22</c:v>
                </c:pt>
                <c:pt idx="2">
                  <c:v>238</c:v>
                </c:pt>
                <c:pt idx="3">
                  <c:v>149</c:v>
                </c:pt>
                <c:pt idx="4">
                  <c:v>26</c:v>
                </c:pt>
                <c:pt idx="5">
                  <c:v>20</c:v>
                </c:pt>
              </c:numCache>
            </c:numRef>
          </c:val>
          <c:extLst xmlns:c16r2="http://schemas.microsoft.com/office/drawing/2015/06/chart">
            <c:ext xmlns:c16="http://schemas.microsoft.com/office/drawing/2014/chart" uri="{C3380CC4-5D6E-409C-BE32-E72D297353CC}">
              <c16:uniqueId val="{00000001-36CD-4F2D-BCC0-E6B345C5CDB0}"/>
            </c:ext>
          </c:extLst>
        </c:ser>
        <c:dLbls>
          <c:showLegendKey val="0"/>
          <c:showVal val="0"/>
          <c:showCatName val="0"/>
          <c:showSerName val="0"/>
          <c:showPercent val="0"/>
          <c:showBubbleSize val="0"/>
        </c:dLbls>
        <c:gapWidth val="150"/>
        <c:axId val="150148992"/>
        <c:axId val="150150528"/>
      </c:barChart>
      <c:catAx>
        <c:axId val="150148992"/>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900"/>
            </a:pPr>
            <a:endParaRPr lang="en-US"/>
          </a:p>
        </c:txPr>
        <c:crossAx val="150150528"/>
        <c:crosses val="autoZero"/>
        <c:auto val="1"/>
        <c:lblAlgn val="ctr"/>
        <c:lblOffset val="100"/>
        <c:noMultiLvlLbl val="0"/>
      </c:catAx>
      <c:valAx>
        <c:axId val="150150528"/>
        <c:scaling>
          <c:orientation val="minMax"/>
        </c:scaling>
        <c:delete val="0"/>
        <c:axPos val="l"/>
        <c:majorGridlines>
          <c:spPr>
            <a:ln>
              <a:solidFill>
                <a:schemeClr val="bg1"/>
              </a:solidFill>
            </a:ln>
          </c:spPr>
        </c:majorGridlines>
        <c:title>
          <c:tx>
            <c:rich>
              <a:bodyPr rot="0" vert="horz"/>
              <a:lstStyle/>
              <a:p>
                <a:pPr algn="l" rtl="0">
                  <a:defRPr sz="1000" b="1"/>
                </a:pPr>
                <a:r>
                  <a:rPr lang="ar-QA" sz="1000" b="1">
                    <a:latin typeface="Sakkal Majalla" panose="02000000000000000000" pitchFamily="2" charset="-78"/>
                    <a:cs typeface="Sakkal Majalla" panose="02000000000000000000" pitchFamily="2" charset="-78"/>
                  </a:rPr>
                  <a:t>عدد</a:t>
                </a:r>
              </a:p>
              <a:p>
                <a:pPr algn="l" rtl="0">
                  <a:defRPr sz="1000" b="1"/>
                </a:pPr>
                <a:r>
                  <a:rPr lang="en-US" sz="1000" b="1"/>
                  <a:t>No.</a:t>
                </a:r>
                <a:endParaRPr lang="en-GB" sz="1000" b="1"/>
              </a:p>
            </c:rich>
          </c:tx>
          <c:layout>
            <c:manualLayout>
              <c:xMode val="edge"/>
              <c:yMode val="edge"/>
              <c:x val="2.1693816916704148E-2"/>
              <c:y val="1.7434958376177926E-2"/>
            </c:manualLayout>
          </c:layout>
          <c:overlay val="0"/>
        </c:title>
        <c:numFmt formatCode="0" sourceLinked="1"/>
        <c:majorTickMark val="out"/>
        <c:minorTickMark val="none"/>
        <c:tickLblPos val="nextTo"/>
        <c:txPr>
          <a:bodyPr/>
          <a:lstStyle/>
          <a:p>
            <a:pPr>
              <a:defRPr sz="1000"/>
            </a:pPr>
            <a:endParaRPr lang="en-US"/>
          </a:p>
        </c:txPr>
        <c:crossAx val="150148992"/>
        <c:crosses val="autoZero"/>
        <c:crossBetween val="between"/>
      </c:valAx>
      <c:spPr>
        <a:solidFill>
          <a:srgbClr val="DFF0F5"/>
        </a:solidFill>
      </c:spPr>
    </c:plotArea>
    <c:legend>
      <c:legendPos val="r"/>
      <c:layout>
        <c:manualLayout>
          <c:xMode val="edge"/>
          <c:yMode val="edge"/>
          <c:x val="0.67244413979807682"/>
          <c:y val="2.3542227167936747E-2"/>
          <c:w val="0.29777273188152542"/>
          <c:h val="0.10309379499120172"/>
        </c:manualLayout>
      </c:layout>
      <c:overlay val="0"/>
      <c:txPr>
        <a:bodyPr/>
        <a:lstStyle/>
        <a:p>
          <a:pPr>
            <a:defRPr b="0"/>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081903593005872E-2"/>
          <c:y val="9.9180585896665271E-2"/>
          <c:w val="0.93474668026540575"/>
          <c:h val="0.75551143515203345"/>
        </c:manualLayout>
      </c:layout>
      <c:barChart>
        <c:barDir val="col"/>
        <c:grouping val="clustered"/>
        <c:varyColors val="0"/>
        <c:ser>
          <c:idx val="0"/>
          <c:order val="0"/>
          <c:tx>
            <c:strRef>
              <c:f>'9'!$O$9</c:f>
              <c:strCache>
                <c:ptCount val="1"/>
                <c:pt idx="0">
                  <c:v>الزوج
Husband</c:v>
                </c:pt>
              </c:strCache>
            </c:strRef>
          </c:tx>
          <c:spPr>
            <a:solidFill>
              <a:schemeClr val="tx2">
                <a:lumMod val="60000"/>
                <a:lumOff val="40000"/>
              </a:schemeClr>
            </a:solidFill>
            <a:ln w="28575">
              <a:noFill/>
            </a:ln>
          </c:spPr>
          <c:invertIfNegative val="0"/>
          <c:cat>
            <c:strRef>
              <c:f>'9'!$N$10:$N$17</c:f>
              <c:strCache>
                <c:ptCount val="8"/>
                <c:pt idx="0">
                  <c:v>-20</c:v>
                </c:pt>
                <c:pt idx="1">
                  <c:v>20 - 24</c:v>
                </c:pt>
                <c:pt idx="2">
                  <c:v>25 - 29</c:v>
                </c:pt>
                <c:pt idx="3">
                  <c:v>30 - 34</c:v>
                </c:pt>
                <c:pt idx="4">
                  <c:v>35 - 39</c:v>
                </c:pt>
                <c:pt idx="5">
                  <c:v>40 - 44</c:v>
                </c:pt>
                <c:pt idx="6">
                  <c:v>45 - 49</c:v>
                </c:pt>
                <c:pt idx="7">
                  <c:v>50+</c:v>
                </c:pt>
              </c:strCache>
            </c:strRef>
          </c:cat>
          <c:val>
            <c:numRef>
              <c:f>'9'!$O$10:$O$17</c:f>
              <c:numCache>
                <c:formatCode>0</c:formatCode>
                <c:ptCount val="8"/>
                <c:pt idx="0">
                  <c:v>5</c:v>
                </c:pt>
                <c:pt idx="1">
                  <c:v>170</c:v>
                </c:pt>
                <c:pt idx="2">
                  <c:v>298</c:v>
                </c:pt>
                <c:pt idx="3">
                  <c:v>178</c:v>
                </c:pt>
                <c:pt idx="4">
                  <c:v>123</c:v>
                </c:pt>
                <c:pt idx="5">
                  <c:v>62</c:v>
                </c:pt>
                <c:pt idx="6">
                  <c:v>29</c:v>
                </c:pt>
                <c:pt idx="7">
                  <c:v>40</c:v>
                </c:pt>
              </c:numCache>
            </c:numRef>
          </c:val>
          <c:extLst xmlns:c16r2="http://schemas.microsoft.com/office/drawing/2015/06/chart">
            <c:ext xmlns:c16="http://schemas.microsoft.com/office/drawing/2014/chart" uri="{C3380CC4-5D6E-409C-BE32-E72D297353CC}">
              <c16:uniqueId val="{00000000-C018-4F0D-94F5-CF4B8C44D871}"/>
            </c:ext>
          </c:extLst>
        </c:ser>
        <c:ser>
          <c:idx val="1"/>
          <c:order val="1"/>
          <c:tx>
            <c:strRef>
              <c:f>'9'!$P$9</c:f>
              <c:strCache>
                <c:ptCount val="1"/>
                <c:pt idx="0">
                  <c:v> الزوجة
Wife</c:v>
                </c:pt>
              </c:strCache>
            </c:strRef>
          </c:tx>
          <c:spPr>
            <a:solidFill>
              <a:srgbClr val="9BBB59"/>
            </a:solidFill>
            <a:ln>
              <a:noFill/>
            </a:ln>
          </c:spPr>
          <c:invertIfNegative val="0"/>
          <c:cat>
            <c:strRef>
              <c:f>'9'!$N$10:$N$17</c:f>
              <c:strCache>
                <c:ptCount val="8"/>
                <c:pt idx="0">
                  <c:v>-20</c:v>
                </c:pt>
                <c:pt idx="1">
                  <c:v>20 - 24</c:v>
                </c:pt>
                <c:pt idx="2">
                  <c:v>25 - 29</c:v>
                </c:pt>
                <c:pt idx="3">
                  <c:v>30 - 34</c:v>
                </c:pt>
                <c:pt idx="4">
                  <c:v>35 - 39</c:v>
                </c:pt>
                <c:pt idx="5">
                  <c:v>40 - 44</c:v>
                </c:pt>
                <c:pt idx="6">
                  <c:v>45 - 49</c:v>
                </c:pt>
                <c:pt idx="7">
                  <c:v>50+</c:v>
                </c:pt>
              </c:strCache>
            </c:strRef>
          </c:cat>
          <c:val>
            <c:numRef>
              <c:f>'9'!$P$10:$P$17</c:f>
              <c:numCache>
                <c:formatCode>0</c:formatCode>
                <c:ptCount val="8"/>
                <c:pt idx="0">
                  <c:v>66</c:v>
                </c:pt>
                <c:pt idx="1">
                  <c:v>287</c:v>
                </c:pt>
                <c:pt idx="2">
                  <c:v>254</c:v>
                </c:pt>
                <c:pt idx="3">
                  <c:v>149</c:v>
                </c:pt>
                <c:pt idx="4">
                  <c:v>79</c:v>
                </c:pt>
                <c:pt idx="5">
                  <c:v>36</c:v>
                </c:pt>
                <c:pt idx="6">
                  <c:v>20</c:v>
                </c:pt>
                <c:pt idx="7">
                  <c:v>14</c:v>
                </c:pt>
              </c:numCache>
            </c:numRef>
          </c:val>
          <c:extLst xmlns:c16r2="http://schemas.microsoft.com/office/drawing/2015/06/chart">
            <c:ext xmlns:c16="http://schemas.microsoft.com/office/drawing/2014/chart" uri="{C3380CC4-5D6E-409C-BE32-E72D297353CC}">
              <c16:uniqueId val="{00000001-C018-4F0D-94F5-CF4B8C44D871}"/>
            </c:ext>
          </c:extLst>
        </c:ser>
        <c:dLbls>
          <c:showLegendKey val="0"/>
          <c:showVal val="0"/>
          <c:showCatName val="0"/>
          <c:showSerName val="0"/>
          <c:showPercent val="0"/>
          <c:showBubbleSize val="0"/>
        </c:dLbls>
        <c:gapWidth val="150"/>
        <c:axId val="150203776"/>
        <c:axId val="151135744"/>
      </c:barChart>
      <c:catAx>
        <c:axId val="150203776"/>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5713098101022592"/>
              <c:y val="0.90865745256163222"/>
            </c:manualLayout>
          </c:layout>
          <c:overlay val="0"/>
        </c:title>
        <c:numFmt formatCode="General" sourceLinked="0"/>
        <c:majorTickMark val="out"/>
        <c:minorTickMark val="none"/>
        <c:tickLblPos val="nextTo"/>
        <c:txPr>
          <a:bodyPr/>
          <a:lstStyle/>
          <a:p>
            <a:pPr rtl="0">
              <a:defRPr sz="800"/>
            </a:pPr>
            <a:endParaRPr lang="en-US"/>
          </a:p>
        </c:txPr>
        <c:crossAx val="151135744"/>
        <c:crosses val="autoZero"/>
        <c:auto val="1"/>
        <c:lblAlgn val="ctr"/>
        <c:lblOffset val="100"/>
        <c:noMultiLvlLbl val="0"/>
      </c:catAx>
      <c:valAx>
        <c:axId val="151135744"/>
        <c:scaling>
          <c:orientation val="minMax"/>
        </c:scaling>
        <c:delete val="0"/>
        <c:axPos val="l"/>
        <c:majorGridlines>
          <c:spPr>
            <a:ln>
              <a:solidFill>
                <a:schemeClr val="bg1"/>
              </a:solidFill>
            </a:ln>
          </c:spPr>
        </c:majorGridlines>
        <c:title>
          <c:tx>
            <c:rich>
              <a:bodyPr rot="0" vert="horz"/>
              <a:lstStyle/>
              <a:p>
                <a:pPr algn="l" rtl="0">
                  <a:defRPr sz="1000" b="1"/>
                </a:pPr>
                <a:r>
                  <a:rPr lang="ar-QA" sz="1000" b="1">
                    <a:latin typeface="Sakkal Majalla" panose="02000000000000000000" pitchFamily="2" charset="-78"/>
                    <a:cs typeface="Sakkal Majalla" panose="02000000000000000000" pitchFamily="2" charset="-78"/>
                  </a:rPr>
                  <a:t>عدد</a:t>
                </a:r>
              </a:p>
              <a:p>
                <a:pPr algn="l" rtl="0">
                  <a:defRPr sz="1000" b="1"/>
                </a:pPr>
                <a:r>
                  <a:rPr lang="en-US" sz="1000" b="1"/>
                  <a:t>No.</a:t>
                </a:r>
                <a:endParaRPr lang="en-GB" sz="1000" b="1"/>
              </a:p>
            </c:rich>
          </c:tx>
          <c:layout>
            <c:manualLayout>
              <c:xMode val="edge"/>
              <c:yMode val="edge"/>
              <c:x val="9.7885568914204048E-3"/>
              <c:y val="6.7421561067939695E-3"/>
            </c:manualLayout>
          </c:layout>
          <c:overlay val="0"/>
        </c:title>
        <c:numFmt formatCode="0" sourceLinked="1"/>
        <c:majorTickMark val="out"/>
        <c:minorTickMark val="none"/>
        <c:tickLblPos val="nextTo"/>
        <c:txPr>
          <a:bodyPr/>
          <a:lstStyle/>
          <a:p>
            <a:pPr>
              <a:defRPr sz="1000"/>
            </a:pPr>
            <a:endParaRPr lang="en-US"/>
          </a:p>
        </c:txPr>
        <c:crossAx val="150203776"/>
        <c:crosses val="autoZero"/>
        <c:crossBetween val="between"/>
      </c:valAx>
      <c:spPr>
        <a:solidFill>
          <a:srgbClr val="DFF0F5"/>
        </a:solidFill>
      </c:spPr>
    </c:plotArea>
    <c:legend>
      <c:legendPos val="r"/>
      <c:layout>
        <c:manualLayout>
          <c:xMode val="edge"/>
          <c:yMode val="edge"/>
          <c:x val="0.61388488897724225"/>
          <c:y val="9.8531000536432947E-3"/>
          <c:w val="0.3784434225721785"/>
          <c:h val="8.6353199960619367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8771006669083"/>
          <c:y val="6.0115061374903897E-2"/>
          <c:w val="0.51539092546602017"/>
          <c:h val="0.8818912484424295"/>
        </c:manualLayout>
      </c:layout>
      <c:pieChart>
        <c:varyColors val="1"/>
        <c:ser>
          <c:idx val="1"/>
          <c:order val="0"/>
          <c:dPt>
            <c:idx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1-CB4E-44EA-88B1-FB306FE69BE5}"/>
              </c:ext>
            </c:extLst>
          </c:dPt>
          <c:dPt>
            <c:idx val="1"/>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3-CB4E-44EA-88B1-FB306FE69BE5}"/>
              </c:ext>
            </c:extLst>
          </c:dPt>
          <c:dPt>
            <c:idx val="2"/>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CB4E-44EA-88B1-FB306FE69BE5}"/>
              </c:ext>
            </c:extLst>
          </c:dPt>
          <c:dPt>
            <c:idx val="3"/>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07-CB4E-44EA-88B1-FB306FE69BE5}"/>
              </c:ext>
            </c:extLst>
          </c:dPt>
          <c:dLbls>
            <c:dLbl>
              <c:idx val="1"/>
              <c:numFmt formatCode="0.0%" sourceLinked="0"/>
              <c:spPr/>
              <c:txPr>
                <a:bodyPr/>
                <a:lstStyle/>
                <a:p>
                  <a:pPr rtl="0">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dLbl>
            <c:dLbl>
              <c:idx val="3"/>
              <c:layout>
                <c:manualLayout>
                  <c:x val="6.5592718341399986E-3"/>
                  <c:y val="5.5071922068649247E-3"/>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B4E-44EA-88B1-FB306FE69BE5}"/>
                </c:ext>
              </c:extLst>
            </c:dLbl>
            <c:numFmt formatCode="0.0%" sourceLinked="0"/>
            <c:spPr>
              <a:noFill/>
              <a:ln>
                <a:noFill/>
              </a:ln>
              <a:effectLst/>
            </c:spPr>
            <c:txPr>
              <a:bodyPr/>
              <a:lstStyle/>
              <a:p>
                <a:pPr rtl="0">
                  <a:defRPr b="1">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'11 '!$K$8:$N$8</c:f>
              <c:strCache>
                <c:ptCount val="4"/>
                <c:pt idx="0">
                  <c:v>بينونة صغرى
Minor Irrevocable Divorce </c:v>
                </c:pt>
                <c:pt idx="1">
                  <c:v>رجعي
Revocable Divorce </c:v>
                </c:pt>
                <c:pt idx="2">
                  <c:v>خلع
Divorce Against Compensation</c:v>
                </c:pt>
                <c:pt idx="3">
                  <c:v>بينونة كبرى
Major Irrevocable Divorce </c:v>
                </c:pt>
              </c:strCache>
            </c:strRef>
          </c:cat>
          <c:val>
            <c:numRef>
              <c:f>'11 '!$K$10:$N$10</c:f>
              <c:numCache>
                <c:formatCode>0.0</c:formatCode>
                <c:ptCount val="4"/>
                <c:pt idx="0">
                  <c:v>61.671924290220822</c:v>
                </c:pt>
                <c:pt idx="1">
                  <c:v>30.28391167192429</c:v>
                </c:pt>
                <c:pt idx="2">
                  <c:v>6.9400630914826493</c:v>
                </c:pt>
                <c:pt idx="3">
                  <c:v>1.1041009463722398</c:v>
                </c:pt>
              </c:numCache>
            </c:numRef>
          </c:val>
          <c:extLst xmlns:c16r2="http://schemas.microsoft.com/office/drawing/2015/06/chart">
            <c:ext xmlns:c16="http://schemas.microsoft.com/office/drawing/2014/chart" uri="{C3380CC4-5D6E-409C-BE32-E72D297353CC}">
              <c16:uniqueId val="{00000008-CB4E-44EA-88B1-FB306FE69BE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9933845425285146"/>
          <c:y val="0.17211887907950899"/>
          <c:w val="0.21554668269969729"/>
          <c:h val="0.71878571782300793"/>
        </c:manualLayout>
      </c:layout>
      <c:overlay val="0"/>
      <c:txPr>
        <a:bodyPr/>
        <a:lstStyle/>
        <a:p>
          <a:pPr>
            <a:defRPr sz="1100" b="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1408931234821E-2"/>
          <c:y val="0.10141791709998514"/>
          <c:w val="0.92161449480425206"/>
          <c:h val="0.73541544099440392"/>
        </c:manualLayout>
      </c:layout>
      <c:barChart>
        <c:barDir val="col"/>
        <c:grouping val="clustered"/>
        <c:varyColors val="0"/>
        <c:ser>
          <c:idx val="0"/>
          <c:order val="0"/>
          <c:spPr>
            <a:solidFill>
              <a:schemeClr val="accent5">
                <a:lumMod val="75000"/>
              </a:schemeClr>
            </a:solidFill>
            <a:ln w="22225">
              <a:noFill/>
            </a:ln>
          </c:spPr>
          <c:invertIfNegative val="0"/>
          <c:cat>
            <c:strRef>
              <c:f>'15'!$I$14:$I$22</c:f>
              <c:strCache>
                <c:ptCount val="9"/>
                <c:pt idx="0">
                  <c:v>-20</c:v>
                </c:pt>
                <c:pt idx="1">
                  <c:v>20 - 24</c:v>
                </c:pt>
                <c:pt idx="2">
                  <c:v>25 - 29</c:v>
                </c:pt>
                <c:pt idx="3">
                  <c:v>30 - 34</c:v>
                </c:pt>
                <c:pt idx="4">
                  <c:v>35 - 39</c:v>
                </c:pt>
                <c:pt idx="5">
                  <c:v>40 - 44</c:v>
                </c:pt>
                <c:pt idx="6">
                  <c:v>45 - 49</c:v>
                </c:pt>
                <c:pt idx="7">
                  <c:v>50+</c:v>
                </c:pt>
                <c:pt idx="8">
                  <c:v>غير مبين
Not Stated</c:v>
                </c:pt>
              </c:strCache>
            </c:strRef>
          </c:cat>
          <c:val>
            <c:numRef>
              <c:f>'15'!$J$14:$J$22</c:f>
              <c:numCache>
                <c:formatCode>0</c:formatCode>
                <c:ptCount val="9"/>
                <c:pt idx="0">
                  <c:v>12</c:v>
                </c:pt>
                <c:pt idx="1">
                  <c:v>82</c:v>
                </c:pt>
                <c:pt idx="2">
                  <c:v>102</c:v>
                </c:pt>
                <c:pt idx="3">
                  <c:v>131</c:v>
                </c:pt>
                <c:pt idx="4">
                  <c:v>93</c:v>
                </c:pt>
                <c:pt idx="5">
                  <c:v>89</c:v>
                </c:pt>
                <c:pt idx="6">
                  <c:v>48</c:v>
                </c:pt>
                <c:pt idx="7">
                  <c:v>56</c:v>
                </c:pt>
                <c:pt idx="8" formatCode="General">
                  <c:v>21</c:v>
                </c:pt>
              </c:numCache>
            </c:numRef>
          </c:val>
          <c:extLst xmlns:c16r2="http://schemas.microsoft.com/office/drawing/2015/06/chart">
            <c:ext xmlns:c16="http://schemas.microsoft.com/office/drawing/2014/chart" uri="{C3380CC4-5D6E-409C-BE32-E72D297353CC}">
              <c16:uniqueId val="{00000000-9731-4094-B97F-FC70366D4104}"/>
            </c:ext>
          </c:extLst>
        </c:ser>
        <c:dLbls>
          <c:showLegendKey val="0"/>
          <c:showVal val="0"/>
          <c:showCatName val="0"/>
          <c:showSerName val="0"/>
          <c:showPercent val="0"/>
          <c:showBubbleSize val="0"/>
        </c:dLbls>
        <c:gapWidth val="150"/>
        <c:axId val="151283584"/>
        <c:axId val="151285760"/>
      </c:barChart>
      <c:catAx>
        <c:axId val="151283584"/>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5618656920411077"/>
              <c:y val="0.90315528126551747"/>
            </c:manualLayout>
          </c:layout>
          <c:overlay val="0"/>
        </c:title>
        <c:numFmt formatCode="General" sourceLinked="0"/>
        <c:majorTickMark val="out"/>
        <c:minorTickMark val="none"/>
        <c:tickLblPos val="nextTo"/>
        <c:txPr>
          <a:bodyPr/>
          <a:lstStyle/>
          <a:p>
            <a:pPr rtl="0">
              <a:defRPr sz="800"/>
            </a:pPr>
            <a:endParaRPr lang="en-US"/>
          </a:p>
        </c:txPr>
        <c:crossAx val="151285760"/>
        <c:crosses val="autoZero"/>
        <c:auto val="1"/>
        <c:lblAlgn val="ctr"/>
        <c:lblOffset val="100"/>
        <c:noMultiLvlLbl val="0"/>
      </c:catAx>
      <c:valAx>
        <c:axId val="151285760"/>
        <c:scaling>
          <c:orientation val="minMax"/>
        </c:scaling>
        <c:delete val="0"/>
        <c:axPos val="l"/>
        <c:majorGridlines>
          <c:spPr>
            <a:ln>
              <a:solidFill>
                <a:schemeClr val="bg1"/>
              </a:solidFill>
            </a:ln>
          </c:spPr>
        </c:majorGridlines>
        <c:title>
          <c:tx>
            <c:rich>
              <a:bodyPr rot="0" vert="horz"/>
              <a:lstStyle/>
              <a:p>
                <a:pPr rtl="0">
                  <a:defRPr sz="1000"/>
                </a:pPr>
                <a:r>
                  <a:rPr lang="ar-QA" sz="1000">
                    <a:latin typeface="Sakkal Majalla" panose="02000000000000000000" pitchFamily="2" charset="-78"/>
                    <a:cs typeface="Sakkal Majalla" panose="02000000000000000000" pitchFamily="2" charset="-78"/>
                  </a:rPr>
                  <a:t>عدد</a:t>
                </a:r>
              </a:p>
              <a:p>
                <a:pPr rtl="0">
                  <a:defRPr sz="1000"/>
                </a:pPr>
                <a:r>
                  <a:rPr lang="en-US" sz="1000" b="0"/>
                  <a:t>No.</a:t>
                </a:r>
                <a:endParaRPr lang="ar-QA" sz="1000" b="0"/>
              </a:p>
            </c:rich>
          </c:tx>
          <c:layout>
            <c:manualLayout>
              <c:xMode val="edge"/>
              <c:yMode val="edge"/>
              <c:x val="1.2729383156160321E-2"/>
              <c:y val="7.6917743772594242E-4"/>
            </c:manualLayout>
          </c:layout>
          <c:overlay val="0"/>
        </c:title>
        <c:numFmt formatCode="0" sourceLinked="1"/>
        <c:majorTickMark val="out"/>
        <c:minorTickMark val="none"/>
        <c:tickLblPos val="nextTo"/>
        <c:txPr>
          <a:bodyPr/>
          <a:lstStyle/>
          <a:p>
            <a:pPr>
              <a:defRPr sz="1000"/>
            </a:pPr>
            <a:endParaRPr lang="en-US"/>
          </a:p>
        </c:txPr>
        <c:crossAx val="151283584"/>
        <c:crosses val="autoZero"/>
        <c:crossBetween val="between"/>
      </c:valAx>
      <c:spPr>
        <a:solidFill>
          <a:srgbClr val="DFF0F5"/>
        </a:solidFill>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3514690262379E-2"/>
          <c:y val="9.5610099777225399E-2"/>
          <c:w val="0.92849352024976806"/>
          <c:h val="0.76225076780336298"/>
        </c:manualLayout>
      </c:layout>
      <c:barChart>
        <c:barDir val="col"/>
        <c:grouping val="clustered"/>
        <c:varyColors val="0"/>
        <c:ser>
          <c:idx val="0"/>
          <c:order val="0"/>
          <c:tx>
            <c:strRef>
              <c:f>'16'!$P$9</c:f>
              <c:strCache>
                <c:ptCount val="1"/>
                <c:pt idx="0">
                  <c:v>الزوج
Husband</c:v>
                </c:pt>
              </c:strCache>
            </c:strRef>
          </c:tx>
          <c:spPr>
            <a:ln w="28575">
              <a:solidFill>
                <a:schemeClr val="bg1"/>
              </a:solidFill>
            </a:ln>
          </c:spPr>
          <c:invertIfNegative val="0"/>
          <c:cat>
            <c:strRef>
              <c:f>'16'!$O$10:$O$17</c:f>
              <c:strCache>
                <c:ptCount val="8"/>
                <c:pt idx="0">
                  <c:v>-20</c:v>
                </c:pt>
                <c:pt idx="1">
                  <c:v>20 - 24</c:v>
                </c:pt>
                <c:pt idx="2">
                  <c:v>25 - 29</c:v>
                </c:pt>
                <c:pt idx="3">
                  <c:v>30 - 34</c:v>
                </c:pt>
                <c:pt idx="4">
                  <c:v>35 - 39</c:v>
                </c:pt>
                <c:pt idx="5">
                  <c:v>40 - 44</c:v>
                </c:pt>
                <c:pt idx="6">
                  <c:v>45 - 49</c:v>
                </c:pt>
                <c:pt idx="7">
                  <c:v>50 +</c:v>
                </c:pt>
              </c:strCache>
            </c:strRef>
          </c:cat>
          <c:val>
            <c:numRef>
              <c:f>'16'!$P$10:$P$17</c:f>
              <c:numCache>
                <c:formatCode>0</c:formatCode>
                <c:ptCount val="8"/>
                <c:pt idx="0">
                  <c:v>2</c:v>
                </c:pt>
                <c:pt idx="1">
                  <c:v>29</c:v>
                </c:pt>
                <c:pt idx="2">
                  <c:v>101</c:v>
                </c:pt>
                <c:pt idx="3">
                  <c:v>117</c:v>
                </c:pt>
                <c:pt idx="4" formatCode="General">
                  <c:v>109</c:v>
                </c:pt>
                <c:pt idx="5" formatCode="General">
                  <c:v>82</c:v>
                </c:pt>
                <c:pt idx="6" formatCode="General">
                  <c:v>70</c:v>
                </c:pt>
                <c:pt idx="7" formatCode="General">
                  <c:v>115</c:v>
                </c:pt>
              </c:numCache>
            </c:numRef>
          </c:val>
          <c:extLst xmlns:c16r2="http://schemas.microsoft.com/office/drawing/2015/06/chart">
            <c:ext xmlns:c16="http://schemas.microsoft.com/office/drawing/2014/chart" uri="{C3380CC4-5D6E-409C-BE32-E72D297353CC}">
              <c16:uniqueId val="{00000000-338D-4F9C-92CC-8752D78750CC}"/>
            </c:ext>
          </c:extLst>
        </c:ser>
        <c:ser>
          <c:idx val="1"/>
          <c:order val="1"/>
          <c:tx>
            <c:strRef>
              <c:f>'16'!$Q$9</c:f>
              <c:strCache>
                <c:ptCount val="1"/>
                <c:pt idx="0">
                  <c:v> الزوجة
Wife</c:v>
                </c:pt>
              </c:strCache>
            </c:strRef>
          </c:tx>
          <c:spPr>
            <a:ln>
              <a:solidFill>
                <a:schemeClr val="bg1"/>
              </a:solidFill>
            </a:ln>
          </c:spPr>
          <c:invertIfNegative val="0"/>
          <c:cat>
            <c:strRef>
              <c:f>'16'!$O$10:$O$17</c:f>
              <c:strCache>
                <c:ptCount val="8"/>
                <c:pt idx="0">
                  <c:v>-20</c:v>
                </c:pt>
                <c:pt idx="1">
                  <c:v>20 - 24</c:v>
                </c:pt>
                <c:pt idx="2">
                  <c:v>25 - 29</c:v>
                </c:pt>
                <c:pt idx="3">
                  <c:v>30 - 34</c:v>
                </c:pt>
                <c:pt idx="4">
                  <c:v>35 - 39</c:v>
                </c:pt>
                <c:pt idx="5">
                  <c:v>40 - 44</c:v>
                </c:pt>
                <c:pt idx="6">
                  <c:v>45 - 49</c:v>
                </c:pt>
                <c:pt idx="7">
                  <c:v>50 +</c:v>
                </c:pt>
              </c:strCache>
            </c:strRef>
          </c:cat>
          <c:val>
            <c:numRef>
              <c:f>'16'!$Q$10:$Q$17</c:f>
              <c:numCache>
                <c:formatCode>0</c:formatCode>
                <c:ptCount val="8"/>
                <c:pt idx="0">
                  <c:v>12</c:v>
                </c:pt>
                <c:pt idx="1">
                  <c:v>82</c:v>
                </c:pt>
                <c:pt idx="2">
                  <c:v>102</c:v>
                </c:pt>
                <c:pt idx="3">
                  <c:v>131</c:v>
                </c:pt>
                <c:pt idx="4" formatCode="General">
                  <c:v>93</c:v>
                </c:pt>
                <c:pt idx="5" formatCode="General">
                  <c:v>89</c:v>
                </c:pt>
                <c:pt idx="6" formatCode="General">
                  <c:v>48</c:v>
                </c:pt>
                <c:pt idx="7" formatCode="#,##0">
                  <c:v>56</c:v>
                </c:pt>
              </c:numCache>
            </c:numRef>
          </c:val>
          <c:extLst xmlns:c16r2="http://schemas.microsoft.com/office/drawing/2015/06/chart">
            <c:ext xmlns:c16="http://schemas.microsoft.com/office/drawing/2014/chart" uri="{C3380CC4-5D6E-409C-BE32-E72D297353CC}">
              <c16:uniqueId val="{00000001-338D-4F9C-92CC-8752D78750CC}"/>
            </c:ext>
          </c:extLst>
        </c:ser>
        <c:dLbls>
          <c:showLegendKey val="0"/>
          <c:showVal val="0"/>
          <c:showCatName val="0"/>
          <c:showSerName val="0"/>
          <c:showPercent val="0"/>
          <c:showBubbleSize val="0"/>
        </c:dLbls>
        <c:gapWidth val="150"/>
        <c:axId val="150067072"/>
        <c:axId val="151179264"/>
      </c:barChart>
      <c:catAx>
        <c:axId val="150067072"/>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a:t>Age Groups</a:t>
                </a:r>
              </a:p>
            </c:rich>
          </c:tx>
          <c:layout>
            <c:manualLayout>
              <c:xMode val="edge"/>
              <c:yMode val="edge"/>
              <c:x val="0.46063009682318135"/>
              <c:y val="0.90161320572168557"/>
            </c:manualLayout>
          </c:layout>
          <c:overlay val="0"/>
        </c:title>
        <c:numFmt formatCode="General" sourceLinked="0"/>
        <c:majorTickMark val="out"/>
        <c:minorTickMark val="none"/>
        <c:tickLblPos val="nextTo"/>
        <c:txPr>
          <a:bodyPr/>
          <a:lstStyle/>
          <a:p>
            <a:pPr rtl="0">
              <a:defRPr sz="800"/>
            </a:pPr>
            <a:endParaRPr lang="en-US"/>
          </a:p>
        </c:txPr>
        <c:crossAx val="151179264"/>
        <c:crosses val="autoZero"/>
        <c:auto val="1"/>
        <c:lblAlgn val="ctr"/>
        <c:lblOffset val="100"/>
        <c:noMultiLvlLbl val="0"/>
      </c:catAx>
      <c:valAx>
        <c:axId val="151179264"/>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r>
                  <a:rPr lang="en-US" sz="900"/>
                  <a:t>.</a:t>
                </a:r>
                <a:endParaRPr lang="ar-QA" sz="900"/>
              </a:p>
            </c:rich>
          </c:tx>
          <c:layout>
            <c:manualLayout>
              <c:xMode val="edge"/>
              <c:yMode val="edge"/>
              <c:x val="1.0292927430893878E-2"/>
              <c:y val="8.9864003294484491E-4"/>
            </c:manualLayout>
          </c:layout>
          <c:overlay val="0"/>
        </c:title>
        <c:numFmt formatCode="0" sourceLinked="1"/>
        <c:majorTickMark val="out"/>
        <c:minorTickMark val="none"/>
        <c:tickLblPos val="nextTo"/>
        <c:txPr>
          <a:bodyPr/>
          <a:lstStyle/>
          <a:p>
            <a:pPr>
              <a:defRPr sz="800"/>
            </a:pPr>
            <a:endParaRPr lang="en-US"/>
          </a:p>
        </c:txPr>
        <c:crossAx val="150067072"/>
        <c:crosses val="autoZero"/>
        <c:crossBetween val="between"/>
      </c:valAx>
      <c:spPr>
        <a:solidFill>
          <a:srgbClr val="DFF0F5"/>
        </a:solidFill>
      </c:spPr>
    </c:plotArea>
    <c:legend>
      <c:legendPos val="r"/>
      <c:layout>
        <c:manualLayout>
          <c:xMode val="edge"/>
          <c:yMode val="edge"/>
          <c:x val="0.67684313708278088"/>
          <c:y val="1.8165706602364686E-2"/>
          <c:w val="0.31030363679456457"/>
          <c:h val="8.4703457620942724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horizontalDpi="-1" verticalDpi="-1"/>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205710988254"/>
          <c:y val="6.7365940571297189E-2"/>
          <c:w val="0.79344018167941777"/>
          <c:h val="0.81660631837078757"/>
        </c:manualLayout>
      </c:layout>
      <c:pieChart>
        <c:varyColors val="1"/>
        <c:ser>
          <c:idx val="0"/>
          <c:order val="0"/>
          <c:dPt>
            <c:idx val="0"/>
            <c:bubble3D val="0"/>
            <c:spPr>
              <a:solidFill>
                <a:schemeClr val="tx2"/>
              </a:solidFill>
            </c:spPr>
            <c:extLst xmlns:c16r2="http://schemas.microsoft.com/office/drawing/2015/06/chart">
              <c:ext xmlns:c16="http://schemas.microsoft.com/office/drawing/2014/chart" uri="{C3380CC4-5D6E-409C-BE32-E72D297353CC}">
                <c16:uniqueId val="{00000001-39DF-4052-A578-020EE9B264A4}"/>
              </c:ext>
            </c:extLst>
          </c:dPt>
          <c:dPt>
            <c:idx val="4"/>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39DF-4052-A578-020EE9B264A4}"/>
              </c:ext>
            </c:extLst>
          </c:dPt>
          <c:dPt>
            <c:idx val="6"/>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05-39DF-4052-A578-020EE9B264A4}"/>
              </c:ext>
            </c:extLst>
          </c:dPt>
          <c:dPt>
            <c:idx val="7"/>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7-39DF-4052-A578-020EE9B264A4}"/>
              </c:ext>
            </c:extLst>
          </c:dPt>
          <c:dPt>
            <c:idx val="8"/>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39DF-4052-A578-020EE9B264A4}"/>
              </c:ext>
            </c:extLst>
          </c:dPt>
          <c:dPt>
            <c:idx val="9"/>
            <c:bubble3D val="0"/>
            <c:spPr>
              <a:solidFill>
                <a:schemeClr val="accent6">
                  <a:lumMod val="50000"/>
                </a:schemeClr>
              </a:solidFill>
            </c:spPr>
            <c:extLst xmlns:c16r2="http://schemas.microsoft.com/office/drawing/2015/06/chart">
              <c:ext xmlns:c16="http://schemas.microsoft.com/office/drawing/2014/chart" uri="{C3380CC4-5D6E-409C-BE32-E72D297353CC}">
                <c16:uniqueId val="{0000000B-39DF-4052-A578-020EE9B264A4}"/>
              </c:ext>
            </c:extLst>
          </c:dPt>
          <c:dPt>
            <c:idx val="10"/>
            <c:bubble3D val="0"/>
            <c:spPr>
              <a:solidFill>
                <a:srgbClr val="00B050"/>
              </a:solidFill>
            </c:spPr>
            <c:extLst xmlns:c16r2="http://schemas.microsoft.com/office/drawing/2015/06/chart">
              <c:ext xmlns:c16="http://schemas.microsoft.com/office/drawing/2014/chart" uri="{C3380CC4-5D6E-409C-BE32-E72D297353CC}">
                <c16:uniqueId val="{0000000D-39DF-4052-A578-020EE9B264A4}"/>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'17'!$A$12:$A$19</c:f>
              <c:strCache>
                <c:ptCount val="8"/>
                <c:pt idx="0">
                  <c:v>قبل الدخول</c:v>
                </c:pt>
                <c:pt idx="1">
                  <c:v>-1</c:v>
                </c:pt>
                <c:pt idx="2">
                  <c:v>1</c:v>
                </c:pt>
                <c:pt idx="3">
                  <c:v>2</c:v>
                </c:pt>
                <c:pt idx="4">
                  <c:v>3</c:v>
                </c:pt>
                <c:pt idx="5">
                  <c:v>4</c:v>
                </c:pt>
                <c:pt idx="6">
                  <c:v> 5 - 9</c:v>
                </c:pt>
                <c:pt idx="7">
                  <c:v>10 - 14</c:v>
                </c:pt>
              </c:strCache>
            </c:strRef>
          </c:cat>
          <c:val>
            <c:numRef>
              <c:f>'17'!$Q$12:$Q$19</c:f>
              <c:numCache>
                <c:formatCode>0.0</c:formatCode>
                <c:ptCount val="8"/>
                <c:pt idx="0">
                  <c:v>18.378378378378379</c:v>
                </c:pt>
                <c:pt idx="1">
                  <c:v>62.702702702702702</c:v>
                </c:pt>
                <c:pt idx="2">
                  <c:v>1.6216216216216215</c:v>
                </c:pt>
                <c:pt idx="3">
                  <c:v>2.4324324324324325</c:v>
                </c:pt>
                <c:pt idx="4">
                  <c:v>0.81081081081081074</c:v>
                </c:pt>
                <c:pt idx="5">
                  <c:v>1.0810810810810809</c:v>
                </c:pt>
                <c:pt idx="6">
                  <c:v>4.3243243243243237</c:v>
                </c:pt>
                <c:pt idx="7">
                  <c:v>8.6486486486486474</c:v>
                </c:pt>
              </c:numCache>
            </c:numRef>
          </c:val>
          <c:extLst xmlns:c16r2="http://schemas.microsoft.com/office/drawing/2015/06/chart">
            <c:ext xmlns:c16="http://schemas.microsoft.com/office/drawing/2014/chart" uri="{C3380CC4-5D6E-409C-BE32-E72D297353CC}">
              <c16:uniqueId val="{0000000E-39DF-4052-A578-020EE9B264A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7.xml"/><Relationship Id="rId1" Type="http://schemas.openxmlformats.org/officeDocument/2006/relationships/image" Target="../media/image3.emf"/><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0.xml"/><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2.xml"/><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49051</xdr:rowOff>
    </xdr:from>
    <xdr:to>
      <xdr:col>14</xdr:col>
      <xdr:colOff>552450</xdr:colOff>
      <xdr:row>24</xdr:row>
      <xdr:rowOff>43349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993601425" y="49051"/>
          <a:ext cx="9086850" cy="72332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114301</xdr:colOff>
      <xdr:row>25</xdr:row>
      <xdr:rowOff>47625</xdr:rowOff>
    </xdr:from>
    <xdr:to>
      <xdr:col>10</xdr:col>
      <xdr:colOff>1390651</xdr:colOff>
      <xdr:row>40</xdr:row>
      <xdr:rowOff>200025</xdr:rowOff>
    </xdr:to>
    <xdr:graphicFrame macro="">
      <xdr:nvGraphicFramePr>
        <xdr:cNvPr id="3" name="Chart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561975</xdr:colOff>
      <xdr:row>1</xdr:row>
      <xdr:rowOff>57150</xdr:rowOff>
    </xdr:from>
    <xdr:to>
      <xdr:col>10</xdr:col>
      <xdr:colOff>1428749</xdr:colOff>
      <xdr:row>4</xdr:row>
      <xdr:rowOff>191356</xdr:rowOff>
    </xdr:to>
    <xdr:pic>
      <xdr:nvPicPr>
        <xdr:cNvPr id="7" name="Picture 6">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7589901" y="447675"/>
          <a:ext cx="866774" cy="858106"/>
        </a:xfrm>
        <a:prstGeom prst="rect">
          <a:avLst/>
        </a:prstGeom>
      </xdr:spPr>
    </xdr:pic>
    <xdr:clientData/>
  </xdr:twoCellAnchor>
  <xdr:twoCellAnchor editAs="oneCell">
    <xdr:from>
      <xdr:col>10</xdr:col>
      <xdr:colOff>552450</xdr:colOff>
      <xdr:row>20</xdr:row>
      <xdr:rowOff>85725</xdr:rowOff>
    </xdr:from>
    <xdr:to>
      <xdr:col>10</xdr:col>
      <xdr:colOff>1419224</xdr:colOff>
      <xdr:row>24</xdr:row>
      <xdr:rowOff>29431</xdr:rowOff>
    </xdr:to>
    <xdr:pic>
      <xdr:nvPicPr>
        <xdr:cNvPr id="8" name="Picture 7">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7599426" y="5591175"/>
          <a:ext cx="866774" cy="8581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466725</xdr:colOff>
      <xdr:row>1</xdr:row>
      <xdr:rowOff>95250</xdr:rowOff>
    </xdr:from>
    <xdr:to>
      <xdr:col>7</xdr:col>
      <xdr:colOff>1276349</xdr:colOff>
      <xdr:row>5</xdr:row>
      <xdr:rowOff>856</xdr:rowOff>
    </xdr:to>
    <xdr:pic>
      <xdr:nvPicPr>
        <xdr:cNvPr id="3" name="Picture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542901" y="485775"/>
          <a:ext cx="809624" cy="8581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304800</xdr:colOff>
      <xdr:row>22</xdr:row>
      <xdr:rowOff>133350</xdr:rowOff>
    </xdr:from>
    <xdr:to>
      <xdr:col>6</xdr:col>
      <xdr:colOff>1352551</xdr:colOff>
      <xdr:row>45</xdr:row>
      <xdr:rowOff>85725</xdr:rowOff>
    </xdr:to>
    <xdr:graphicFrame macro="">
      <xdr:nvGraphicFramePr>
        <xdr:cNvPr id="2" name="Chart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800100</xdr:colOff>
      <xdr:row>17</xdr:row>
      <xdr:rowOff>133350</xdr:rowOff>
    </xdr:from>
    <xdr:to>
      <xdr:col>6</xdr:col>
      <xdr:colOff>1666874</xdr:colOff>
      <xdr:row>20</xdr:row>
      <xdr:rowOff>172306</xdr:rowOff>
    </xdr:to>
    <xdr:pic>
      <xdr:nvPicPr>
        <xdr:cNvPr id="3" name="Picture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87756626" y="5676900"/>
          <a:ext cx="866774" cy="858106"/>
        </a:xfrm>
        <a:prstGeom prst="rect">
          <a:avLst/>
        </a:prstGeom>
      </xdr:spPr>
    </xdr:pic>
    <xdr:clientData/>
  </xdr:twoCellAnchor>
  <xdr:twoCellAnchor editAs="oneCell">
    <xdr:from>
      <xdr:col>6</xdr:col>
      <xdr:colOff>904875</xdr:colOff>
      <xdr:row>1</xdr:row>
      <xdr:rowOff>123825</xdr:rowOff>
    </xdr:from>
    <xdr:to>
      <xdr:col>6</xdr:col>
      <xdr:colOff>1733549</xdr:colOff>
      <xdr:row>5</xdr:row>
      <xdr:rowOff>29431</xdr:rowOff>
    </xdr:to>
    <xdr:pic>
      <xdr:nvPicPr>
        <xdr:cNvPr id="4" name="Picture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87689951" y="514350"/>
          <a:ext cx="828674" cy="8581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133350</xdr:colOff>
      <xdr:row>1</xdr:row>
      <xdr:rowOff>85725</xdr:rowOff>
    </xdr:from>
    <xdr:to>
      <xdr:col>11</xdr:col>
      <xdr:colOff>1000124</xdr:colOff>
      <xdr:row>4</xdr:row>
      <xdr:rowOff>219931</xdr:rowOff>
    </xdr:to>
    <xdr:pic>
      <xdr:nvPicPr>
        <xdr:cNvPr id="4" name="Picture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28351" y="476250"/>
          <a:ext cx="866774" cy="8581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94</xdr:col>
      <xdr:colOff>123825</xdr:colOff>
      <xdr:row>2</xdr:row>
      <xdr:rowOff>0</xdr:rowOff>
    </xdr:from>
    <xdr:ext cx="99240975" cy="904875"/>
    <xdr:pic>
      <xdr:nvPicPr>
        <xdr:cNvPr id="2" name="Picture 2">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31019200" y="0"/>
          <a:ext cx="99240975" cy="904875"/>
        </a:xfrm>
        <a:prstGeom prst="rect">
          <a:avLst/>
        </a:prstGeom>
        <a:noFill/>
        <a:ln w="9525">
          <a:noFill/>
          <a:miter lim="800000"/>
          <a:headEnd/>
          <a:tailEnd/>
        </a:ln>
      </xdr:spPr>
    </xdr:pic>
    <xdr:clientData/>
  </xdr:oneCellAnchor>
  <xdr:oneCellAnchor>
    <xdr:from>
      <xdr:col>94</xdr:col>
      <xdr:colOff>123825</xdr:colOff>
      <xdr:row>22</xdr:row>
      <xdr:rowOff>0</xdr:rowOff>
    </xdr:from>
    <xdr:ext cx="101725095" cy="880110"/>
    <xdr:pic>
      <xdr:nvPicPr>
        <xdr:cNvPr id="4" name="Picture 2">
          <a:extLst>
            <a:ext uri="{FF2B5EF4-FFF2-40B4-BE49-F238E27FC236}">
              <a16:creationId xmlns:a16="http://schemas.microsoft.com/office/drawing/2014/main" xmlns=""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28535080" y="3810000"/>
          <a:ext cx="101725095" cy="880110"/>
        </a:xfrm>
        <a:prstGeom prst="rect">
          <a:avLst/>
        </a:prstGeom>
        <a:noFill/>
        <a:ln w="9525">
          <a:noFill/>
          <a:miter lim="800000"/>
          <a:headEnd/>
          <a:tailEnd/>
        </a:ln>
      </xdr:spPr>
    </xdr:pic>
    <xdr:clientData/>
  </xdr:oneCellAnchor>
  <xdr:twoCellAnchor editAs="oneCell">
    <xdr:from>
      <xdr:col>13</xdr:col>
      <xdr:colOff>400050</xdr:colOff>
      <xdr:row>1</xdr:row>
      <xdr:rowOff>76200</xdr:rowOff>
    </xdr:from>
    <xdr:to>
      <xdr:col>13</xdr:col>
      <xdr:colOff>1266824</xdr:colOff>
      <xdr:row>5</xdr:row>
      <xdr:rowOff>10381</xdr:rowOff>
    </xdr:to>
    <xdr:pic>
      <xdr:nvPicPr>
        <xdr:cNvPr id="5" name="Picture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09151" y="466725"/>
          <a:ext cx="866774" cy="85810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94</xdr:col>
      <xdr:colOff>123825</xdr:colOff>
      <xdr:row>2</xdr:row>
      <xdr:rowOff>0</xdr:rowOff>
    </xdr:from>
    <xdr:ext cx="99240975" cy="904875"/>
    <xdr:pic>
      <xdr:nvPicPr>
        <xdr:cNvPr id="2" name="Picture 2">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31019200" y="381000"/>
          <a:ext cx="99240975" cy="904875"/>
        </a:xfrm>
        <a:prstGeom prst="rect">
          <a:avLst/>
        </a:prstGeom>
        <a:noFill/>
        <a:ln w="9525">
          <a:noFill/>
          <a:miter lim="800000"/>
          <a:headEnd/>
          <a:tailEnd/>
        </a:ln>
      </xdr:spPr>
    </xdr:pic>
    <xdr:clientData/>
  </xdr:oneCellAnchor>
  <xdr:oneCellAnchor>
    <xdr:from>
      <xdr:col>94</xdr:col>
      <xdr:colOff>123825</xdr:colOff>
      <xdr:row>2</xdr:row>
      <xdr:rowOff>0</xdr:rowOff>
    </xdr:from>
    <xdr:ext cx="101725095" cy="880110"/>
    <xdr:pic>
      <xdr:nvPicPr>
        <xdr:cNvPr id="3" name="Picture 2">
          <a:extLst>
            <a:ext uri="{FF2B5EF4-FFF2-40B4-BE49-F238E27FC236}">
              <a16:creationId xmlns:a16="http://schemas.microsoft.com/office/drawing/2014/main" xmlns=""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28535080" y="381000"/>
          <a:ext cx="101725095" cy="880110"/>
        </a:xfrm>
        <a:prstGeom prst="rect">
          <a:avLst/>
        </a:prstGeom>
        <a:noFill/>
        <a:ln w="9525">
          <a:noFill/>
          <a:miter lim="800000"/>
          <a:headEnd/>
          <a:tailEnd/>
        </a:ln>
      </xdr:spPr>
    </xdr:pic>
    <xdr:clientData/>
  </xdr:oneCellAnchor>
  <xdr:twoCellAnchor editAs="oneCell">
    <xdr:from>
      <xdr:col>13</xdr:col>
      <xdr:colOff>276225</xdr:colOff>
      <xdr:row>1</xdr:row>
      <xdr:rowOff>76200</xdr:rowOff>
    </xdr:from>
    <xdr:to>
      <xdr:col>13</xdr:col>
      <xdr:colOff>1142999</xdr:colOff>
      <xdr:row>5</xdr:row>
      <xdr:rowOff>86581</xdr:rowOff>
    </xdr:to>
    <xdr:pic>
      <xdr:nvPicPr>
        <xdr:cNvPr id="5" name="Picture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18676" y="466725"/>
          <a:ext cx="866774" cy="85810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93</xdr:col>
      <xdr:colOff>123825</xdr:colOff>
      <xdr:row>2</xdr:row>
      <xdr:rowOff>0</xdr:rowOff>
    </xdr:from>
    <xdr:to>
      <xdr:col>256</xdr:col>
      <xdr:colOff>0</xdr:colOff>
      <xdr:row>5</xdr:row>
      <xdr:rowOff>104775</xdr:rowOff>
    </xdr:to>
    <xdr:pic>
      <xdr:nvPicPr>
        <xdr:cNvPr id="2" name="Picture 2">
          <a:extLst>
            <a:ext uri="{FF2B5EF4-FFF2-40B4-BE49-F238E27FC236}">
              <a16:creationId xmlns:a16="http://schemas.microsoft.com/office/drawing/2014/main" xmlns=""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31628800" y="0"/>
          <a:ext cx="99240975" cy="904875"/>
        </a:xfrm>
        <a:prstGeom prst="rect">
          <a:avLst/>
        </a:prstGeom>
        <a:noFill/>
        <a:ln w="9525">
          <a:noFill/>
          <a:miter lim="800000"/>
          <a:headEnd/>
          <a:tailEnd/>
        </a:ln>
      </xdr:spPr>
    </xdr:pic>
    <xdr:clientData/>
  </xdr:twoCellAnchor>
  <xdr:twoCellAnchor>
    <xdr:from>
      <xdr:col>0</xdr:col>
      <xdr:colOff>323850</xdr:colOff>
      <xdr:row>25</xdr:row>
      <xdr:rowOff>57150</xdr:rowOff>
    </xdr:from>
    <xdr:to>
      <xdr:col>6</xdr:col>
      <xdr:colOff>1495425</xdr:colOff>
      <xdr:row>46</xdr:row>
      <xdr:rowOff>28575</xdr:rowOff>
    </xdr:to>
    <xdr:graphicFrame macro="">
      <xdr:nvGraphicFramePr>
        <xdr:cNvPr id="6" name="Chart 5">
          <a:extLst>
            <a:ext uri="{FF2B5EF4-FFF2-40B4-BE49-F238E27FC236}">
              <a16:creationId xmlns:a16="http://schemas.microsoft.com/office/drawing/2014/main" xmlns=""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790575</xdr:colOff>
      <xdr:row>20</xdr:row>
      <xdr:rowOff>209550</xdr:rowOff>
    </xdr:from>
    <xdr:to>
      <xdr:col>6</xdr:col>
      <xdr:colOff>1657349</xdr:colOff>
      <xdr:row>24</xdr:row>
      <xdr:rowOff>58006</xdr:rowOff>
    </xdr:to>
    <xdr:pic>
      <xdr:nvPicPr>
        <xdr:cNvPr id="7" name="Picture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83543026" y="5991225"/>
          <a:ext cx="866774" cy="858106"/>
        </a:xfrm>
        <a:prstGeom prst="rect">
          <a:avLst/>
        </a:prstGeom>
      </xdr:spPr>
    </xdr:pic>
    <xdr:clientData/>
  </xdr:twoCellAnchor>
  <xdr:twoCellAnchor editAs="oneCell">
    <xdr:from>
      <xdr:col>6</xdr:col>
      <xdr:colOff>857250</xdr:colOff>
      <xdr:row>1</xdr:row>
      <xdr:rowOff>85725</xdr:rowOff>
    </xdr:from>
    <xdr:to>
      <xdr:col>6</xdr:col>
      <xdr:colOff>1724024</xdr:colOff>
      <xdr:row>4</xdr:row>
      <xdr:rowOff>219931</xdr:rowOff>
    </xdr:to>
    <xdr:pic>
      <xdr:nvPicPr>
        <xdr:cNvPr id="8" name="Picture 7">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83476351" y="476250"/>
          <a:ext cx="866774" cy="8581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95251</xdr:colOff>
      <xdr:row>26</xdr:row>
      <xdr:rowOff>38100</xdr:rowOff>
    </xdr:from>
    <xdr:to>
      <xdr:col>11</xdr:col>
      <xdr:colOff>1866901</xdr:colOff>
      <xdr:row>45</xdr:row>
      <xdr:rowOff>57150</xdr:rowOff>
    </xdr:to>
    <xdr:graphicFrame macro="">
      <xdr:nvGraphicFramePr>
        <xdr:cNvPr id="4" name="Chart 3">
          <a:extLst>
            <a:ext uri="{FF2B5EF4-FFF2-40B4-BE49-F238E27FC236}">
              <a16:creationId xmlns:a16="http://schemas.microsoft.com/office/drawing/2014/main" xmlns=""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1133475</xdr:colOff>
      <xdr:row>1</xdr:row>
      <xdr:rowOff>85725</xdr:rowOff>
    </xdr:from>
    <xdr:to>
      <xdr:col>11</xdr:col>
      <xdr:colOff>1943099</xdr:colOff>
      <xdr:row>4</xdr:row>
      <xdr:rowOff>219931</xdr:rowOff>
    </xdr:to>
    <xdr:pic>
      <xdr:nvPicPr>
        <xdr:cNvPr id="8" name="Picture 7">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6932676" y="476250"/>
          <a:ext cx="809624" cy="858106"/>
        </a:xfrm>
        <a:prstGeom prst="rect">
          <a:avLst/>
        </a:prstGeom>
      </xdr:spPr>
    </xdr:pic>
    <xdr:clientData/>
  </xdr:twoCellAnchor>
  <xdr:twoCellAnchor editAs="oneCell">
    <xdr:from>
      <xdr:col>11</xdr:col>
      <xdr:colOff>1066800</xdr:colOff>
      <xdr:row>21</xdr:row>
      <xdr:rowOff>161925</xdr:rowOff>
    </xdr:from>
    <xdr:to>
      <xdr:col>11</xdr:col>
      <xdr:colOff>1933574</xdr:colOff>
      <xdr:row>25</xdr:row>
      <xdr:rowOff>10381</xdr:rowOff>
    </xdr:to>
    <xdr:pic>
      <xdr:nvPicPr>
        <xdr:cNvPr id="9" name="Picture 8">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6942201" y="6324600"/>
          <a:ext cx="866774" cy="8581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361950</xdr:colOff>
      <xdr:row>32</xdr:row>
      <xdr:rowOff>123825</xdr:rowOff>
    </xdr:from>
    <xdr:to>
      <xdr:col>5</xdr:col>
      <xdr:colOff>304800</xdr:colOff>
      <xdr:row>48</xdr:row>
      <xdr:rowOff>142875</xdr:rowOff>
    </xdr:to>
    <xdr:graphicFrame macro="">
      <xdr:nvGraphicFramePr>
        <xdr:cNvPr id="4" name="Chart 3">
          <a:extLst>
            <a:ext uri="{FF2B5EF4-FFF2-40B4-BE49-F238E27FC236}">
              <a16:creationId xmlns:a16="http://schemas.microsoft.com/office/drawing/2014/main" xmlns=""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31</xdr:row>
      <xdr:rowOff>38101</xdr:rowOff>
    </xdr:from>
    <xdr:to>
      <xdr:col>13</xdr:col>
      <xdr:colOff>276225</xdr:colOff>
      <xdr:row>50</xdr:row>
      <xdr:rowOff>45370</xdr:rowOff>
    </xdr:to>
    <xdr:graphicFrame macro="">
      <xdr:nvGraphicFramePr>
        <xdr:cNvPr id="5" name="Chart 4">
          <a:extLst>
            <a:ext uri="{FF2B5EF4-FFF2-40B4-BE49-F238E27FC236}">
              <a16:creationId xmlns:a16="http://schemas.microsoft.com/office/drawing/2014/main" xmlns=""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123825</xdr:colOff>
      <xdr:row>24</xdr:row>
      <xdr:rowOff>85725</xdr:rowOff>
    </xdr:from>
    <xdr:to>
      <xdr:col>13</xdr:col>
      <xdr:colOff>990599</xdr:colOff>
      <xdr:row>28</xdr:row>
      <xdr:rowOff>38956</xdr:rowOff>
    </xdr:to>
    <xdr:pic>
      <xdr:nvPicPr>
        <xdr:cNvPr id="9" name="Picture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8037576" y="6553200"/>
          <a:ext cx="866774" cy="858106"/>
        </a:xfrm>
        <a:prstGeom prst="rect">
          <a:avLst/>
        </a:prstGeom>
      </xdr:spPr>
    </xdr:pic>
    <xdr:clientData/>
  </xdr:twoCellAnchor>
  <xdr:twoCellAnchor editAs="oneCell">
    <xdr:from>
      <xdr:col>13</xdr:col>
      <xdr:colOff>152400</xdr:colOff>
      <xdr:row>1</xdr:row>
      <xdr:rowOff>85725</xdr:rowOff>
    </xdr:from>
    <xdr:to>
      <xdr:col>13</xdr:col>
      <xdr:colOff>1019174</xdr:colOff>
      <xdr:row>5</xdr:row>
      <xdr:rowOff>29431</xdr:rowOff>
    </xdr:to>
    <xdr:pic>
      <xdr:nvPicPr>
        <xdr:cNvPr id="10" name="Picture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8009001" y="476250"/>
          <a:ext cx="866774" cy="8581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752475</xdr:colOff>
      <xdr:row>2</xdr:row>
      <xdr:rowOff>142875</xdr:rowOff>
    </xdr:from>
    <xdr:to>
      <xdr:col>13</xdr:col>
      <xdr:colOff>756284</xdr:colOff>
      <xdr:row>4</xdr:row>
      <xdr:rowOff>137782</xdr:rowOff>
    </xdr:to>
    <xdr:pic>
      <xdr:nvPicPr>
        <xdr:cNvPr id="4" name="Picture 3" descr="Ministry of Development Planning and Statistics.jpg">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1" cstate="print"/>
        <a:stretch>
          <a:fillRect/>
        </a:stretch>
      </xdr:blipFill>
      <xdr:spPr>
        <a:xfrm>
          <a:off x="11383304641" y="695325"/>
          <a:ext cx="3809" cy="566407"/>
        </a:xfrm>
        <a:prstGeom prst="rect">
          <a:avLst/>
        </a:prstGeom>
      </xdr:spPr>
    </xdr:pic>
    <xdr:clientData/>
  </xdr:twoCellAnchor>
  <xdr:twoCellAnchor editAs="oneCell">
    <xdr:from>
      <xdr:col>13</xdr:col>
      <xdr:colOff>333375</xdr:colOff>
      <xdr:row>1</xdr:row>
      <xdr:rowOff>47625</xdr:rowOff>
    </xdr:from>
    <xdr:to>
      <xdr:col>13</xdr:col>
      <xdr:colOff>1200149</xdr:colOff>
      <xdr:row>4</xdr:row>
      <xdr:rowOff>174211</xdr:rowOff>
    </xdr:to>
    <xdr:pic>
      <xdr:nvPicPr>
        <xdr:cNvPr id="6" name="Picture 5">
          <a:extLst>
            <a:ext uri="{FF2B5EF4-FFF2-40B4-BE49-F238E27FC236}">
              <a16:creationId xmlns:a16="http://schemas.microsoft.com/office/drawing/2014/main" xmlns="" id="{00000000-0008-0000-1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09151" y="438150"/>
          <a:ext cx="866774" cy="8581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22</xdr:row>
      <xdr:rowOff>190499</xdr:rowOff>
    </xdr:from>
    <xdr:to>
      <xdr:col>10</xdr:col>
      <xdr:colOff>1181100</xdr:colOff>
      <xdr:row>37</xdr:row>
      <xdr:rowOff>25948</xdr:rowOff>
    </xdr:to>
    <xdr:graphicFrame macro="">
      <xdr:nvGraphicFramePr>
        <xdr:cNvPr id="3" name="Chart 2">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361950</xdr:colOff>
      <xdr:row>18</xdr:row>
      <xdr:rowOff>295275</xdr:rowOff>
    </xdr:from>
    <xdr:to>
      <xdr:col>10</xdr:col>
      <xdr:colOff>1231106</xdr:colOff>
      <xdr:row>22</xdr:row>
      <xdr:rowOff>96106</xdr:rowOff>
    </xdr:to>
    <xdr:pic>
      <xdr:nvPicPr>
        <xdr:cNvPr id="8" name="Picture 7">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4313119" y="5819775"/>
          <a:ext cx="869156" cy="858106"/>
        </a:xfrm>
        <a:prstGeom prst="rect">
          <a:avLst/>
        </a:prstGeom>
      </xdr:spPr>
    </xdr:pic>
    <xdr:clientData/>
  </xdr:twoCellAnchor>
  <xdr:twoCellAnchor editAs="oneCell">
    <xdr:from>
      <xdr:col>10</xdr:col>
      <xdr:colOff>381000</xdr:colOff>
      <xdr:row>1</xdr:row>
      <xdr:rowOff>114055</xdr:rowOff>
    </xdr:from>
    <xdr:to>
      <xdr:col>10</xdr:col>
      <xdr:colOff>1250156</xdr:colOff>
      <xdr:row>5</xdr:row>
      <xdr:rowOff>29186</xdr:rowOff>
    </xdr:to>
    <xdr:pic>
      <xdr:nvPicPr>
        <xdr:cNvPr id="5" name="Picture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4294069" y="504580"/>
          <a:ext cx="869156" cy="8581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352425</xdr:colOff>
      <xdr:row>33</xdr:row>
      <xdr:rowOff>38099</xdr:rowOff>
    </xdr:from>
    <xdr:to>
      <xdr:col>5</xdr:col>
      <xdr:colOff>352425</xdr:colOff>
      <xdr:row>49</xdr:row>
      <xdr:rowOff>57149</xdr:rowOff>
    </xdr:to>
    <xdr:graphicFrame macro="">
      <xdr:nvGraphicFramePr>
        <xdr:cNvPr id="7" name="Chart 6">
          <a:extLst>
            <a:ext uri="{FF2B5EF4-FFF2-40B4-BE49-F238E27FC236}">
              <a16:creationId xmlns:a16="http://schemas.microsoft.com/office/drawing/2014/main" xmlns=""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31</xdr:row>
      <xdr:rowOff>114300</xdr:rowOff>
    </xdr:from>
    <xdr:to>
      <xdr:col>13</xdr:col>
      <xdr:colOff>323850</xdr:colOff>
      <xdr:row>50</xdr:row>
      <xdr:rowOff>121569</xdr:rowOff>
    </xdr:to>
    <xdr:graphicFrame macro="">
      <xdr:nvGraphicFramePr>
        <xdr:cNvPr id="8" name="Chart 7">
          <a:extLst>
            <a:ext uri="{FF2B5EF4-FFF2-40B4-BE49-F238E27FC236}">
              <a16:creationId xmlns:a16="http://schemas.microsoft.com/office/drawing/2014/main" xmlns=""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152400</xdr:colOff>
      <xdr:row>1</xdr:row>
      <xdr:rowOff>76200</xdr:rowOff>
    </xdr:from>
    <xdr:to>
      <xdr:col>13</xdr:col>
      <xdr:colOff>1019174</xdr:colOff>
      <xdr:row>5</xdr:row>
      <xdr:rowOff>19906</xdr:rowOff>
    </xdr:to>
    <xdr:pic>
      <xdr:nvPicPr>
        <xdr:cNvPr id="10" name="Picture 9">
          <a:extLst>
            <a:ext uri="{FF2B5EF4-FFF2-40B4-BE49-F238E27FC236}">
              <a16:creationId xmlns:a16="http://schemas.microsoft.com/office/drawing/2014/main" xmlns="" id="{00000000-0008-0000-19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8009001" y="466725"/>
          <a:ext cx="866774" cy="858106"/>
        </a:xfrm>
        <a:prstGeom prst="rect">
          <a:avLst/>
        </a:prstGeom>
      </xdr:spPr>
    </xdr:pic>
    <xdr:clientData/>
  </xdr:twoCellAnchor>
  <xdr:twoCellAnchor editAs="oneCell">
    <xdr:from>
      <xdr:col>13</xdr:col>
      <xdr:colOff>85725</xdr:colOff>
      <xdr:row>24</xdr:row>
      <xdr:rowOff>152400</xdr:rowOff>
    </xdr:from>
    <xdr:to>
      <xdr:col>13</xdr:col>
      <xdr:colOff>952499</xdr:colOff>
      <xdr:row>28</xdr:row>
      <xdr:rowOff>105631</xdr:rowOff>
    </xdr:to>
    <xdr:pic>
      <xdr:nvPicPr>
        <xdr:cNvPr id="6" name="Picture 5">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8075676" y="6619875"/>
          <a:ext cx="866774" cy="8581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542925</xdr:colOff>
      <xdr:row>22</xdr:row>
      <xdr:rowOff>28576</xdr:rowOff>
    </xdr:from>
    <xdr:to>
      <xdr:col>13</xdr:col>
      <xdr:colOff>457201</xdr:colOff>
      <xdr:row>41</xdr:row>
      <xdr:rowOff>104775</xdr:rowOff>
    </xdr:to>
    <xdr:graphicFrame macro="">
      <xdr:nvGraphicFramePr>
        <xdr:cNvPr id="2" name="Chart 1">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571500</xdr:colOff>
      <xdr:row>1</xdr:row>
      <xdr:rowOff>66675</xdr:rowOff>
    </xdr:from>
    <xdr:to>
      <xdr:col>13</xdr:col>
      <xdr:colOff>1323974</xdr:colOff>
      <xdr:row>4</xdr:row>
      <xdr:rowOff>200881</xdr:rowOff>
    </xdr:to>
    <xdr:pic>
      <xdr:nvPicPr>
        <xdr:cNvPr id="7" name="Picture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1314176" y="457200"/>
          <a:ext cx="866774" cy="858106"/>
        </a:xfrm>
        <a:prstGeom prst="rect">
          <a:avLst/>
        </a:prstGeom>
      </xdr:spPr>
    </xdr:pic>
    <xdr:clientData/>
  </xdr:twoCellAnchor>
  <xdr:twoCellAnchor editAs="oneCell">
    <xdr:from>
      <xdr:col>13</xdr:col>
      <xdr:colOff>266700</xdr:colOff>
      <xdr:row>16</xdr:row>
      <xdr:rowOff>123825</xdr:rowOff>
    </xdr:from>
    <xdr:to>
      <xdr:col>13</xdr:col>
      <xdr:colOff>1133474</xdr:colOff>
      <xdr:row>19</xdr:row>
      <xdr:rowOff>134206</xdr:rowOff>
    </xdr:to>
    <xdr:pic>
      <xdr:nvPicPr>
        <xdr:cNvPr id="8" name="Picture 7">
          <a:extLst>
            <a:ext uri="{FF2B5EF4-FFF2-40B4-BE49-F238E27FC236}">
              <a16:creationId xmlns:a16="http://schemas.microsoft.com/office/drawing/2014/main" xmlns="" id="{00000000-0008-0000-1C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075801" y="5962650"/>
          <a:ext cx="866774" cy="8581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247650</xdr:colOff>
      <xdr:row>25</xdr:row>
      <xdr:rowOff>38100</xdr:rowOff>
    </xdr:from>
    <xdr:to>
      <xdr:col>10</xdr:col>
      <xdr:colOff>1333500</xdr:colOff>
      <xdr:row>50</xdr:row>
      <xdr:rowOff>9525</xdr:rowOff>
    </xdr:to>
    <xdr:graphicFrame macro="">
      <xdr:nvGraphicFramePr>
        <xdr:cNvPr id="2" name="Chart 1">
          <a:extLst>
            <a:ext uri="{FF2B5EF4-FFF2-40B4-BE49-F238E27FC236}">
              <a16:creationId xmlns:a16="http://schemas.microsoft.com/office/drawing/2014/main" xmlns=""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571500</xdr:colOff>
      <xdr:row>20</xdr:row>
      <xdr:rowOff>0</xdr:rowOff>
    </xdr:from>
    <xdr:to>
      <xdr:col>10</xdr:col>
      <xdr:colOff>1438274</xdr:colOff>
      <xdr:row>23</xdr:row>
      <xdr:rowOff>96106</xdr:rowOff>
    </xdr:to>
    <xdr:pic>
      <xdr:nvPicPr>
        <xdr:cNvPr id="7" name="Picture 6">
          <a:extLst>
            <a:ext uri="{FF2B5EF4-FFF2-40B4-BE49-F238E27FC236}">
              <a16:creationId xmlns:a16="http://schemas.microsoft.com/office/drawing/2014/main" xmlns="" id="{00000000-0008-0000-1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84689576" y="5619750"/>
          <a:ext cx="866774" cy="858106"/>
        </a:xfrm>
        <a:prstGeom prst="rect">
          <a:avLst/>
        </a:prstGeom>
      </xdr:spPr>
    </xdr:pic>
    <xdr:clientData/>
  </xdr:twoCellAnchor>
  <xdr:twoCellAnchor editAs="oneCell">
    <xdr:from>
      <xdr:col>10</xdr:col>
      <xdr:colOff>619125</xdr:colOff>
      <xdr:row>1</xdr:row>
      <xdr:rowOff>47625</xdr:rowOff>
    </xdr:from>
    <xdr:to>
      <xdr:col>10</xdr:col>
      <xdr:colOff>1438274</xdr:colOff>
      <xdr:row>4</xdr:row>
      <xdr:rowOff>153256</xdr:rowOff>
    </xdr:to>
    <xdr:pic>
      <xdr:nvPicPr>
        <xdr:cNvPr id="8" name="Picture 7">
          <a:extLst>
            <a:ext uri="{FF2B5EF4-FFF2-40B4-BE49-F238E27FC236}">
              <a16:creationId xmlns:a16="http://schemas.microsoft.com/office/drawing/2014/main" xmlns="" id="{00000000-0008-0000-1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84641951" y="438150"/>
          <a:ext cx="866774" cy="8581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219075</xdr:colOff>
      <xdr:row>25</xdr:row>
      <xdr:rowOff>123825</xdr:rowOff>
    </xdr:from>
    <xdr:to>
      <xdr:col>10</xdr:col>
      <xdr:colOff>1181101</xdr:colOff>
      <xdr:row>46</xdr:row>
      <xdr:rowOff>209550</xdr:rowOff>
    </xdr:to>
    <xdr:graphicFrame macro="">
      <xdr:nvGraphicFramePr>
        <xdr:cNvPr id="2" name="Chart 1">
          <a:extLst>
            <a:ext uri="{FF2B5EF4-FFF2-40B4-BE49-F238E27FC236}">
              <a16:creationId xmlns:a16="http://schemas.microsoft.com/office/drawing/2014/main" xmlns=""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542925</xdr:colOff>
      <xdr:row>20</xdr:row>
      <xdr:rowOff>266700</xdr:rowOff>
    </xdr:from>
    <xdr:to>
      <xdr:col>10</xdr:col>
      <xdr:colOff>1409699</xdr:colOff>
      <xdr:row>24</xdr:row>
      <xdr:rowOff>86581</xdr:rowOff>
    </xdr:to>
    <xdr:pic>
      <xdr:nvPicPr>
        <xdr:cNvPr id="7" name="Picture 6">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1037951" y="6172200"/>
          <a:ext cx="866774" cy="858106"/>
        </a:xfrm>
        <a:prstGeom prst="rect">
          <a:avLst/>
        </a:prstGeom>
      </xdr:spPr>
    </xdr:pic>
    <xdr:clientData/>
  </xdr:twoCellAnchor>
  <xdr:twoCellAnchor editAs="oneCell">
    <xdr:from>
      <xdr:col>10</xdr:col>
      <xdr:colOff>552450</xdr:colOff>
      <xdr:row>1</xdr:row>
      <xdr:rowOff>66675</xdr:rowOff>
    </xdr:from>
    <xdr:to>
      <xdr:col>10</xdr:col>
      <xdr:colOff>1419224</xdr:colOff>
      <xdr:row>5</xdr:row>
      <xdr:rowOff>10381</xdr:rowOff>
    </xdr:to>
    <xdr:pic>
      <xdr:nvPicPr>
        <xdr:cNvPr id="8" name="Picture 7">
          <a:extLst>
            <a:ext uri="{FF2B5EF4-FFF2-40B4-BE49-F238E27FC236}">
              <a16:creationId xmlns:a16="http://schemas.microsoft.com/office/drawing/2014/main" xmlns="" id="{00000000-0008-0000-1E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1028426" y="457200"/>
          <a:ext cx="866774" cy="8581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228599</xdr:colOff>
      <xdr:row>26</xdr:row>
      <xdr:rowOff>76200</xdr:rowOff>
    </xdr:from>
    <xdr:to>
      <xdr:col>10</xdr:col>
      <xdr:colOff>1323974</xdr:colOff>
      <xdr:row>47</xdr:row>
      <xdr:rowOff>76200</xdr:rowOff>
    </xdr:to>
    <xdr:graphicFrame macro="">
      <xdr:nvGraphicFramePr>
        <xdr:cNvPr id="2" name="Chart 1">
          <a:extLst>
            <a:ext uri="{FF2B5EF4-FFF2-40B4-BE49-F238E27FC236}">
              <a16:creationId xmlns:a16="http://schemas.microsoft.com/office/drawing/2014/main" xmlns=""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428625</xdr:colOff>
      <xdr:row>21</xdr:row>
      <xdr:rowOff>47625</xdr:rowOff>
    </xdr:from>
    <xdr:to>
      <xdr:col>10</xdr:col>
      <xdr:colOff>1295399</xdr:colOff>
      <xdr:row>24</xdr:row>
      <xdr:rowOff>219931</xdr:rowOff>
    </xdr:to>
    <xdr:pic>
      <xdr:nvPicPr>
        <xdr:cNvPr id="7" name="Picture 6">
          <a:extLst>
            <a:ext uri="{FF2B5EF4-FFF2-40B4-BE49-F238E27FC236}">
              <a16:creationId xmlns:a16="http://schemas.microsoft.com/office/drawing/2014/main" xmlns="" id="{00000000-0008-0000-1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885551" y="6372225"/>
          <a:ext cx="866774" cy="858106"/>
        </a:xfrm>
        <a:prstGeom prst="rect">
          <a:avLst/>
        </a:prstGeom>
      </xdr:spPr>
    </xdr:pic>
    <xdr:clientData/>
  </xdr:twoCellAnchor>
  <xdr:twoCellAnchor editAs="oneCell">
    <xdr:from>
      <xdr:col>10</xdr:col>
      <xdr:colOff>552450</xdr:colOff>
      <xdr:row>1</xdr:row>
      <xdr:rowOff>114300</xdr:rowOff>
    </xdr:from>
    <xdr:to>
      <xdr:col>10</xdr:col>
      <xdr:colOff>1419224</xdr:colOff>
      <xdr:row>5</xdr:row>
      <xdr:rowOff>19906</xdr:rowOff>
    </xdr:to>
    <xdr:pic>
      <xdr:nvPicPr>
        <xdr:cNvPr id="8" name="Picture 7">
          <a:extLst>
            <a:ext uri="{FF2B5EF4-FFF2-40B4-BE49-F238E27FC236}">
              <a16:creationId xmlns:a16="http://schemas.microsoft.com/office/drawing/2014/main" xmlns="" id="{00000000-0008-0000-1F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761726" y="504825"/>
          <a:ext cx="866774" cy="8581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542925</xdr:colOff>
      <xdr:row>1</xdr:row>
      <xdr:rowOff>57150</xdr:rowOff>
    </xdr:from>
    <xdr:to>
      <xdr:col>10</xdr:col>
      <xdr:colOff>1285874</xdr:colOff>
      <xdr:row>4</xdr:row>
      <xdr:rowOff>191356</xdr:rowOff>
    </xdr:to>
    <xdr:pic>
      <xdr:nvPicPr>
        <xdr:cNvPr id="4" name="Picture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84232376" y="447675"/>
          <a:ext cx="866774" cy="8581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609600</xdr:colOff>
      <xdr:row>1</xdr:row>
      <xdr:rowOff>47625</xdr:rowOff>
    </xdr:from>
    <xdr:to>
      <xdr:col>10</xdr:col>
      <xdr:colOff>1362074</xdr:colOff>
      <xdr:row>5</xdr:row>
      <xdr:rowOff>10381</xdr:rowOff>
    </xdr:to>
    <xdr:pic>
      <xdr:nvPicPr>
        <xdr:cNvPr id="3" name="Picture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704576" y="438150"/>
          <a:ext cx="752474" cy="85810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666750</xdr:colOff>
      <xdr:row>1</xdr:row>
      <xdr:rowOff>123825</xdr:rowOff>
    </xdr:from>
    <xdr:to>
      <xdr:col>10</xdr:col>
      <xdr:colOff>1428749</xdr:colOff>
      <xdr:row>5</xdr:row>
      <xdr:rowOff>29431</xdr:rowOff>
    </xdr:to>
    <xdr:pic>
      <xdr:nvPicPr>
        <xdr:cNvPr id="4" name="Picture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447526" y="514350"/>
          <a:ext cx="761999" cy="8581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57150</xdr:colOff>
      <xdr:row>0</xdr:row>
      <xdr:rowOff>57152</xdr:rowOff>
    </xdr:from>
    <xdr:to>
      <xdr:col>15</xdr:col>
      <xdr:colOff>561976</xdr:colOff>
      <xdr:row>24</xdr:row>
      <xdr:rowOff>14988</xdr:rowOff>
    </xdr:to>
    <xdr:pic>
      <xdr:nvPicPr>
        <xdr:cNvPr id="3" name="Picture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92982299" y="57152"/>
          <a:ext cx="9696451" cy="7196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27</xdr:row>
      <xdr:rowOff>104775</xdr:rowOff>
    </xdr:from>
    <xdr:to>
      <xdr:col>9</xdr:col>
      <xdr:colOff>1495424</xdr:colOff>
      <xdr:row>42</xdr:row>
      <xdr:rowOff>285749</xdr:rowOff>
    </xdr:to>
    <xdr:graphicFrame macro="">
      <xdr:nvGraphicFramePr>
        <xdr:cNvPr id="3" name="Chart 2">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20410</xdr:rowOff>
    </xdr:from>
    <xdr:to>
      <xdr:col>4</xdr:col>
      <xdr:colOff>154781</xdr:colOff>
      <xdr:row>38</xdr:row>
      <xdr:rowOff>285749</xdr:rowOff>
    </xdr:to>
    <xdr:sp macro="" textlink="">
      <xdr:nvSpPr>
        <xdr:cNvPr id="7" name="TextBox 6">
          <a:extLst>
            <a:ext uri="{FF2B5EF4-FFF2-40B4-BE49-F238E27FC236}">
              <a16:creationId xmlns:a16="http://schemas.microsoft.com/office/drawing/2014/main" xmlns="" id="{00000000-0008-0000-0700-000007000000}"/>
            </a:ext>
          </a:extLst>
        </xdr:cNvPr>
        <xdr:cNvSpPr txBox="1"/>
      </xdr:nvSpPr>
      <xdr:spPr>
        <a:xfrm>
          <a:off x="10110287438" y="11224191"/>
          <a:ext cx="1988343"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0"/>
          <a:endParaRPr lang="ar-QA" sz="900">
            <a:latin typeface="Arial" panose="020B0604020202020204" pitchFamily="34" charset="0"/>
            <a:cs typeface="Arial" panose="020B0604020202020204" pitchFamily="34" charset="0"/>
          </a:endParaRPr>
        </a:p>
      </xdr:txBody>
    </xdr:sp>
    <xdr:clientData/>
  </xdr:twoCellAnchor>
  <xdr:twoCellAnchor editAs="oneCell">
    <xdr:from>
      <xdr:col>9</xdr:col>
      <xdr:colOff>600075</xdr:colOff>
      <xdr:row>23</xdr:row>
      <xdr:rowOff>57150</xdr:rowOff>
    </xdr:from>
    <xdr:to>
      <xdr:col>9</xdr:col>
      <xdr:colOff>1466849</xdr:colOff>
      <xdr:row>26</xdr:row>
      <xdr:rowOff>172306</xdr:rowOff>
    </xdr:to>
    <xdr:pic>
      <xdr:nvPicPr>
        <xdr:cNvPr id="9" name="Picture 8">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3465551" y="6896100"/>
          <a:ext cx="866774" cy="858106"/>
        </a:xfrm>
        <a:prstGeom prst="rect">
          <a:avLst/>
        </a:prstGeom>
      </xdr:spPr>
    </xdr:pic>
    <xdr:clientData/>
  </xdr:twoCellAnchor>
  <xdr:twoCellAnchor editAs="oneCell">
    <xdr:from>
      <xdr:col>9</xdr:col>
      <xdr:colOff>730250</xdr:colOff>
      <xdr:row>1</xdr:row>
      <xdr:rowOff>70909</xdr:rowOff>
    </xdr:from>
    <xdr:to>
      <xdr:col>9</xdr:col>
      <xdr:colOff>1597024</xdr:colOff>
      <xdr:row>5</xdr:row>
      <xdr:rowOff>24140</xdr:rowOff>
    </xdr:to>
    <xdr:pic>
      <xdr:nvPicPr>
        <xdr:cNvPr id="8" name="Picture 7">
          <a:extLst>
            <a:ext uri="{FF2B5EF4-FFF2-40B4-BE49-F238E27FC236}">
              <a16:creationId xmlns:a16="http://schemas.microsoft.com/office/drawing/2014/main" xmlns="" id="{00000000-0008-0000-0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4842551" y="461434"/>
          <a:ext cx="866774" cy="8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27</xdr:row>
      <xdr:rowOff>76200</xdr:rowOff>
    </xdr:from>
    <xdr:to>
      <xdr:col>9</xdr:col>
      <xdr:colOff>1419225</xdr:colOff>
      <xdr:row>42</xdr:row>
      <xdr:rowOff>266699</xdr:rowOff>
    </xdr:to>
    <xdr:graphicFrame macro="">
      <xdr:nvGraphicFramePr>
        <xdr:cNvPr id="3" name="Chart 2">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292894</xdr:colOff>
      <xdr:row>37</xdr:row>
      <xdr:rowOff>145257</xdr:rowOff>
    </xdr:from>
    <xdr:to>
      <xdr:col>5</xdr:col>
      <xdr:colOff>378619</xdr:colOff>
      <xdr:row>37</xdr:row>
      <xdr:rowOff>428626</xdr:rowOff>
    </xdr:to>
    <xdr:sp macro="" textlink="">
      <xdr:nvSpPr>
        <xdr:cNvPr id="6" name="TextBox 5">
          <a:extLst>
            <a:ext uri="{FF2B5EF4-FFF2-40B4-BE49-F238E27FC236}">
              <a16:creationId xmlns:a16="http://schemas.microsoft.com/office/drawing/2014/main" xmlns="" id="{00000000-0008-0000-0800-000006000000}"/>
            </a:ext>
          </a:extLst>
        </xdr:cNvPr>
        <xdr:cNvSpPr txBox="1"/>
      </xdr:nvSpPr>
      <xdr:spPr>
        <a:xfrm>
          <a:off x="11577030281" y="10822782"/>
          <a:ext cx="1400175" cy="283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0"/>
          <a:r>
            <a:rPr lang="en-US" sz="900">
              <a:latin typeface="Arial" panose="020B0604020202020204" pitchFamily="34" charset="0"/>
              <a:cs typeface="Arial" panose="020B0604020202020204" pitchFamily="34" charset="0"/>
            </a:rPr>
            <a:t>Graph No. (3)</a:t>
          </a:r>
          <a:r>
            <a:rPr lang="en-US" sz="1000">
              <a:latin typeface="Arial" panose="020B0604020202020204" pitchFamily="34" charset="0"/>
              <a:cs typeface="Arial" panose="020B0604020202020204" pitchFamily="34" charset="0"/>
            </a:rPr>
            <a:t> </a:t>
          </a:r>
          <a:r>
            <a:rPr lang="ar-QA" sz="1000">
              <a:latin typeface="Arial" panose="020B0604020202020204" pitchFamily="34" charset="0"/>
              <a:cs typeface="Arial" panose="020B0604020202020204" pitchFamily="34" charset="0"/>
            </a:rPr>
            <a:t>شكل رقم</a:t>
          </a:r>
          <a:endParaRPr lang="ar-QA" sz="1100">
            <a:latin typeface="Arial" panose="020B0604020202020204" pitchFamily="34" charset="0"/>
            <a:cs typeface="Arial" panose="020B0604020202020204" pitchFamily="34" charset="0"/>
          </a:endParaRPr>
        </a:p>
      </xdr:txBody>
    </xdr:sp>
    <xdr:clientData/>
  </xdr:twoCellAnchor>
  <xdr:twoCellAnchor editAs="oneCell">
    <xdr:from>
      <xdr:col>9</xdr:col>
      <xdr:colOff>773049</xdr:colOff>
      <xdr:row>1</xdr:row>
      <xdr:rowOff>95250</xdr:rowOff>
    </xdr:from>
    <xdr:to>
      <xdr:col>9</xdr:col>
      <xdr:colOff>1581149</xdr:colOff>
      <xdr:row>5</xdr:row>
      <xdr:rowOff>19050</xdr:rowOff>
    </xdr:to>
    <xdr:pic>
      <xdr:nvPicPr>
        <xdr:cNvPr id="8" name="Picture 7">
          <a:extLst>
            <a:ext uri="{FF2B5EF4-FFF2-40B4-BE49-F238E27FC236}">
              <a16:creationId xmlns:a16="http://schemas.microsoft.com/office/drawing/2014/main" xmlns=""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4858426" y="485775"/>
          <a:ext cx="808100" cy="828675"/>
        </a:xfrm>
        <a:prstGeom prst="rect">
          <a:avLst/>
        </a:prstGeom>
      </xdr:spPr>
    </xdr:pic>
    <xdr:clientData/>
  </xdr:twoCellAnchor>
  <xdr:twoCellAnchor editAs="oneCell">
    <xdr:from>
      <xdr:col>9</xdr:col>
      <xdr:colOff>714375</xdr:colOff>
      <xdr:row>23</xdr:row>
      <xdr:rowOff>76200</xdr:rowOff>
    </xdr:from>
    <xdr:to>
      <xdr:col>9</xdr:col>
      <xdr:colOff>1495424</xdr:colOff>
      <xdr:row>27</xdr:row>
      <xdr:rowOff>856</xdr:rowOff>
    </xdr:to>
    <xdr:pic>
      <xdr:nvPicPr>
        <xdr:cNvPr id="9" name="Picture 8">
          <a:extLst>
            <a:ext uri="{FF2B5EF4-FFF2-40B4-BE49-F238E27FC236}">
              <a16:creationId xmlns:a16="http://schemas.microsoft.com/office/drawing/2014/main" xmlns="" id="{00000000-0008-0000-08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3436976" y="6915150"/>
          <a:ext cx="781049" cy="8581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266700</xdr:colOff>
      <xdr:row>2</xdr:row>
      <xdr:rowOff>0</xdr:rowOff>
    </xdr:from>
    <xdr:to>
      <xdr:col>10</xdr:col>
      <xdr:colOff>1104899</xdr:colOff>
      <xdr:row>5</xdr:row>
      <xdr:rowOff>58006</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714101" y="542925"/>
          <a:ext cx="838199" cy="8581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171450</xdr:colOff>
      <xdr:row>1</xdr:row>
      <xdr:rowOff>95250</xdr:rowOff>
    </xdr:from>
    <xdr:to>
      <xdr:col>10</xdr:col>
      <xdr:colOff>981074</xdr:colOff>
      <xdr:row>5</xdr:row>
      <xdr:rowOff>856</xdr:rowOff>
    </xdr:to>
    <xdr:pic>
      <xdr:nvPicPr>
        <xdr:cNvPr id="3" name="Picture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285601" y="485775"/>
          <a:ext cx="809624" cy="8581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238125</xdr:colOff>
      <xdr:row>1</xdr:row>
      <xdr:rowOff>76200</xdr:rowOff>
    </xdr:from>
    <xdr:to>
      <xdr:col>11</xdr:col>
      <xdr:colOff>1104899</xdr:colOff>
      <xdr:row>4</xdr:row>
      <xdr:rowOff>210406</xdr:rowOff>
    </xdr:to>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5976" y="466725"/>
          <a:ext cx="866774" cy="8581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495300</xdr:colOff>
      <xdr:row>1</xdr:row>
      <xdr:rowOff>123825</xdr:rowOff>
    </xdr:from>
    <xdr:to>
      <xdr:col>7</xdr:col>
      <xdr:colOff>1333499</xdr:colOff>
      <xdr:row>5</xdr:row>
      <xdr:rowOff>29431</xdr:rowOff>
    </xdr:to>
    <xdr:pic>
      <xdr:nvPicPr>
        <xdr:cNvPr id="2" name="Picture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86289776" y="514350"/>
          <a:ext cx="838199" cy="8581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266700</xdr:colOff>
      <xdr:row>21</xdr:row>
      <xdr:rowOff>142874</xdr:rowOff>
    </xdr:from>
    <xdr:to>
      <xdr:col>8</xdr:col>
      <xdr:colOff>1171576</xdr:colOff>
      <xdr:row>46</xdr:row>
      <xdr:rowOff>38099</xdr:rowOff>
    </xdr:to>
    <xdr:graphicFrame macro="">
      <xdr:nvGraphicFramePr>
        <xdr:cNvPr id="5" name="Chart 4">
          <a:extLst>
            <a:ext uri="{FF2B5EF4-FFF2-40B4-BE49-F238E27FC236}">
              <a16:creationId xmlns:a16="http://schemas.microsoft.com/office/drawing/2014/main" xmlns=""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685800</xdr:colOff>
      <xdr:row>1</xdr:row>
      <xdr:rowOff>104775</xdr:rowOff>
    </xdr:from>
    <xdr:to>
      <xdr:col>8</xdr:col>
      <xdr:colOff>1523999</xdr:colOff>
      <xdr:row>5</xdr:row>
      <xdr:rowOff>10381</xdr:rowOff>
    </xdr:to>
    <xdr:pic>
      <xdr:nvPicPr>
        <xdr:cNvPr id="10" name="Picture 9">
          <a:extLst>
            <a:ext uri="{FF2B5EF4-FFF2-40B4-BE49-F238E27FC236}">
              <a16:creationId xmlns:a16="http://schemas.microsoft.com/office/drawing/2014/main" xmlns="" id="{00000000-0008-0000-0E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4524101" y="495300"/>
          <a:ext cx="838199" cy="858106"/>
        </a:xfrm>
        <a:prstGeom prst="rect">
          <a:avLst/>
        </a:prstGeom>
      </xdr:spPr>
    </xdr:pic>
    <xdr:clientData/>
  </xdr:twoCellAnchor>
  <xdr:twoCellAnchor editAs="oneCell">
    <xdr:from>
      <xdr:col>8</xdr:col>
      <xdr:colOff>638175</xdr:colOff>
      <xdr:row>17</xdr:row>
      <xdr:rowOff>0</xdr:rowOff>
    </xdr:from>
    <xdr:to>
      <xdr:col>8</xdr:col>
      <xdr:colOff>1504949</xdr:colOff>
      <xdr:row>20</xdr:row>
      <xdr:rowOff>115156</xdr:rowOff>
    </xdr:to>
    <xdr:pic>
      <xdr:nvPicPr>
        <xdr:cNvPr id="11" name="Picture 10">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4543151" y="6000750"/>
          <a:ext cx="866774" cy="858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1606;&#1588;&#1585;&#1575;&#1578;\&#1575;&#1604;&#1586;&#1608;&#1575;&#1580;%20&#1608;&#1575;&#1604;&#1591;&#1604;&#1575;&#1602;\2014\Bulletin_Marriages_Divorces_DB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
      <sheetName val="Cont."/>
      <sheetName val="ConT.GR"/>
      <sheetName val="-"/>
      <sheetName val="Pref."/>
      <sheetName val="Def."/>
      <sheetName val="المؤشرات"/>
      <sheetName val="FIRST"/>
      <sheetName val="1"/>
      <sheetName val="GR-1"/>
      <sheetName val="2"/>
      <sheetName val="3"/>
      <sheetName val="GR-2"/>
      <sheetName val="4"/>
      <sheetName val="GR-3"/>
      <sheetName val="5"/>
      <sheetName val="GR-4"/>
      <sheetName val="6-1"/>
      <sheetName val="6-2"/>
      <sheetName val="GR-5"/>
      <sheetName val="7"/>
      <sheetName val="8"/>
      <sheetName val="GR-6"/>
      <sheetName val="9"/>
      <sheetName val="10"/>
      <sheetName val="11-1"/>
      <sheetName val="11-2"/>
      <sheetName val="11-3"/>
      <sheetName val="12-1"/>
      <sheetName val="12-2"/>
      <sheetName val="12-3"/>
      <sheetName val="13-1"/>
      <sheetName val="13-2"/>
      <sheetName val="13-3"/>
      <sheetName val="14-1"/>
      <sheetName val="14-2"/>
      <sheetName val="14-3"/>
      <sheetName val="15-1"/>
      <sheetName val="15-2"/>
      <sheetName val="15-3"/>
      <sheetName val="16-1"/>
      <sheetName val="16-2"/>
      <sheetName val="16-3"/>
      <sheetName val="GR-7"/>
      <sheetName val="17-1"/>
      <sheetName val="17-2"/>
      <sheetName val="17-3"/>
      <sheetName val="GR-8 "/>
      <sheetName val="18-1"/>
      <sheetName val="18-2"/>
      <sheetName val="18-3"/>
      <sheetName val="19"/>
      <sheetName val="20"/>
      <sheetName val="GR9"/>
      <sheetName val="SECOND"/>
      <sheetName val="21"/>
      <sheetName val="GR-10"/>
      <sheetName val="22-1"/>
      <sheetName val="22-2"/>
      <sheetName val="GR11"/>
      <sheetName val="23"/>
      <sheetName val="GR12"/>
      <sheetName val="24"/>
      <sheetName val="GR13"/>
      <sheetName val="GR14"/>
      <sheetName val="25-1"/>
      <sheetName val="25-2"/>
      <sheetName val="25-3"/>
      <sheetName val="26-1"/>
      <sheetName val="26-2"/>
      <sheetName val="26-3"/>
      <sheetName val="27"/>
      <sheetName val="28.1"/>
      <sheetName val="28.2"/>
      <sheetName val="28.3"/>
      <sheetName val="29"/>
      <sheetName val="30.1"/>
      <sheetName val="30.2"/>
      <sheetName val="30.3"/>
      <sheetName val="31.1"/>
      <sheetName val="31.2"/>
      <sheetName val="31.3"/>
      <sheetName val="32.1"/>
      <sheetName val="32.2"/>
      <sheetName val="32.3"/>
      <sheetName val="33.1"/>
      <sheetName val="33.2"/>
      <sheetName val="33.3"/>
      <sheetName val="34"/>
      <sheetName val="35"/>
      <sheetName val="36"/>
      <sheetName val="GR15"/>
      <sheetName val="37"/>
      <sheetName val="38.1"/>
      <sheetName val="38.2"/>
      <sheetName val="38.3"/>
      <sheetName val="GR16"/>
      <sheetName val="39.1"/>
      <sheetName val="39.2"/>
      <sheetName val="39.3"/>
      <sheetName val="40.1"/>
      <sheetName val="40.2"/>
      <sheetName val="40.3"/>
      <sheetName val="GR17"/>
      <sheetName val="41.1"/>
      <sheetName val="GR18"/>
      <sheetName val="41.2"/>
      <sheetName val="GR19"/>
      <sheetName val="41.3"/>
      <sheetName val="GR20"/>
      <sheetName val="42-1"/>
      <sheetName val="GR21"/>
      <sheetName val="42-2"/>
      <sheetName val="GR22"/>
      <sheetName val="42-3"/>
      <sheetName val="GR23"/>
      <sheetName val="43-1"/>
      <sheetName val="43-2"/>
      <sheetName val="43-3"/>
      <sheetName val="44"/>
      <sheetName val="GR24"/>
      <sheetName val="45"/>
      <sheetName val="46"/>
      <sheetName val="47"/>
      <sheetName val="الملاحق"/>
      <sheetName val="الزواج Marriage"/>
      <sheetName val="الطلاق Divo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queryTables/queryTable1.xml><?xml version="1.0" encoding="utf-8"?>
<queryTable xmlns="http://schemas.openxmlformats.org/spreadsheetml/2006/main" name="(Default) XLS_TAB_27_1" headers="0" backgroundRefresh="0" growShrinkType="overwriteClear" adjustColumnWidth="0" connectionId="1" autoFormatId="16" applyNumberFormats="0" applyBorderFormats="0" applyFontFormats="0" applyPatternFormats="0" applyAlignmentFormats="0" applyWidthHeightFormats="0">
  <queryTableRefresh headersInLastRefresh="0" nextId="16" unboundColumnsLeft="8" unboundColumnsRight="3">
    <queryTableFields count="12">
      <queryTableField id="1" dataBound="0" tableColumnId="1"/>
      <queryTableField id="7" dataBound="0" tableColumnId="7"/>
      <queryTableField id="2" dataBound="0" tableColumnId="2"/>
      <queryTableField id="8" dataBound="0" tableColumnId="8"/>
      <queryTableField id="3" dataBound="0" tableColumnId="3"/>
      <queryTableField id="9" dataBound="0" tableColumnId="9"/>
      <queryTableField id="15" dataBound="0" tableColumnId="13"/>
      <queryTableField id="14" dataBound="0" tableColumnId="14"/>
      <queryTableField id="5" name="TOTAL" tableColumnId="5"/>
      <queryTableField id="11" dataBound="0" tableColumnId="6"/>
      <queryTableField id="12" dataBound="0" tableColumnId="11"/>
      <queryTableField id="13" dataBound="0" tableColumnId="12"/>
    </queryTableFields>
    <queryTableDeletedFields count="4">
      <deletedField name="BAAN_SMALLERQATAR"/>
      <deletedField name="RAJEE"/>
      <deletedField name="KHULLA"/>
      <deletedField name="BAAN_GREAT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_Default__XLS_TAB_27_1887" displayName="Table_Default__XLS_TAB_27_1887" ref="B12:M23" tableType="queryTable" headerRowCount="0" totalsRowCount="1" headerRowDxfId="77" dataDxfId="76" totalsRowDxfId="74" tableBorderDxfId="75" headerRowCellStyle="Normal 2" dataCellStyle="TXT2">
  <tableColumns count="12">
    <tableColumn id="1" uniqueName="1" name="BAAN_SMALLERQATAR" totalsRowFunction="sum" queryTableFieldId="1" headerRowDxfId="73" dataDxfId="72" totalsRowDxfId="71" headerRowCellStyle="Normal 2" dataCellStyle="TXT2"/>
    <tableColumn id="7" uniqueName="7" name="Column2" totalsRowFunction="sum" queryTableFieldId="7" headerRowDxfId="70" dataDxfId="69" totalsRowDxfId="68" headerRowCellStyle="Normal 2" dataCellStyle="TXT2"/>
    <tableColumn id="2" uniqueName="2" name="RAJEE" totalsRowFunction="sum" queryTableFieldId="2" headerRowDxfId="67" dataDxfId="66" totalsRowDxfId="65" headerRowCellStyle="Normal 2" dataCellStyle="TXT2"/>
    <tableColumn id="8" uniqueName="8" name="Column3" totalsRowFunction="sum" queryTableFieldId="8" headerRowDxfId="64" dataDxfId="63" totalsRowDxfId="62" headerRowCellStyle="Normal 2" dataCellStyle="TXT2"/>
    <tableColumn id="3" uniqueName="3" name="KHULLA" totalsRowFunction="sum" queryTableFieldId="3" headerRowDxfId="61" dataDxfId="60" totalsRowDxfId="59" headerRowCellStyle="Normal 2" dataCellStyle="TXT2"/>
    <tableColumn id="9" uniqueName="9" name="Column4" totalsRowFunction="sum" queryTableFieldId="9" headerRowDxfId="58" dataDxfId="57" totalsRowDxfId="56" headerRowCellStyle="Normal 2" dataCellStyle="TXT2"/>
    <tableColumn id="13" uniqueName="13" name="Column8" totalsRowFunction="sum" queryTableFieldId="15" headerRowDxfId="55" dataDxfId="54" totalsRowDxfId="53" headerRowCellStyle="Normal 2" dataCellStyle="TXT2"/>
    <tableColumn id="14" uniqueName="14" name="Column9" totalsRowFunction="sum" queryTableFieldId="14" headerRowDxfId="52" dataDxfId="51" totalsRowDxfId="50" headerRowCellStyle="Normal 2" dataCellStyle="TXT2"/>
    <tableColumn id="5" uniqueName="5" name="TOTAL" totalsRowFunction="sum" queryTableFieldId="5" headerRowDxfId="49" dataDxfId="48" totalsRowDxfId="47" headerRowCellStyle="Normal 2" dataCellStyle="TXT2"/>
    <tableColumn id="6" uniqueName="6" name="Column1" totalsRowFunction="sum" queryTableFieldId="11" headerRowDxfId="46" dataDxfId="45" totalsRowDxfId="44" headerRowCellStyle="Normal 2" dataCellStyle="TXT2">
      <calculatedColumnFormula>Table_Default__XLS_TAB_27_1887[[#This Row],[Column2]]+Table_Default__XLS_TAB_27_1887[[#This Row],[Column3]]+Table_Default__XLS_TAB_27_1887[[#This Row],[Column4]]+Table_Default__XLS_TAB_27_1887[[#This Row],[Column9]]</calculatedColumnFormula>
    </tableColumn>
    <tableColumn id="11" uniqueName="11" name="Column6" totalsRowFunction="sum" queryTableFieldId="12" headerRowDxfId="43" totalsRowDxfId="42" headerRowCellStyle="Normal 2" dataCellStyle="TXT2">
      <calculatedColumnFormula>Table_Default__XLS_TAB_27_1887[[#This Row],[TOTAL]]/Table_Default__XLS_TAB_27_1887[[#Totals],[TOTAL]]%</calculatedColumnFormula>
    </tableColumn>
    <tableColumn id="12" uniqueName="12" name="Column7" totalsRowFunction="sum" queryTableFieldId="13" headerRowDxfId="41" totalsRowDxfId="40" headerRowCellStyle="Normal 2" dataCellStyle="TXT2">
      <calculatedColumnFormula>Table_Default__XLS_TAB_27_1887[[#This Row],[Column1]]/Table_Default__XLS_TAB_27_1887[[#Totals],[Column1]]%</calculatedColumnFormula>
    </tableColumn>
  </tableColumns>
  <tableStyleInfo name="VITAL" showFirstColumn="0" showLastColumn="0" showRowStripes="1" showColumnStripes="0"/>
</table>
</file>

<file path=xl/tables/table2.xml><?xml version="1.0" encoding="utf-8"?>
<table xmlns="http://schemas.openxmlformats.org/spreadsheetml/2006/main" id="2" name="Table_Default__XLS_TAB_27_188736" displayName="Table_Default__XLS_TAB_27_188736" ref="B12:M23" headerRowCount="0" totalsRowCount="1" headerRowDxfId="39" totalsRowDxfId="37" tableBorderDxfId="38" totalsRowBorderDxfId="36" headerRowCellStyle="Normal 2">
  <tableColumns count="12">
    <tableColumn id="1" name="BAAN_SMALLERQATAR" totalsRowFunction="sum" headerRowDxfId="35" dataDxfId="34" totalsRowDxfId="33" headerRowCellStyle="Normal 2" dataCellStyle="TXT2"/>
    <tableColumn id="7" name="Column2" totalsRowFunction="sum" headerRowDxfId="32" dataDxfId="31" totalsRowDxfId="30" headerRowCellStyle="Normal 2" dataCellStyle="TXT2"/>
    <tableColumn id="2" name="RAJEE" totalsRowFunction="sum" headerRowDxfId="29" dataDxfId="28" totalsRowDxfId="27" headerRowCellStyle="Normal 2" dataCellStyle="TXT2"/>
    <tableColumn id="8" name="Column3" totalsRowFunction="sum" headerRowDxfId="26" dataDxfId="25" totalsRowDxfId="24" headerRowCellStyle="Normal 2" dataCellStyle="TXT2"/>
    <tableColumn id="3" name="KHULLA" totalsRowFunction="sum" headerRowDxfId="23" dataDxfId="22" totalsRowDxfId="21" headerRowCellStyle="Normal 2" dataCellStyle="TXT2"/>
    <tableColumn id="9" name="Column4" totalsRowFunction="sum" headerRowDxfId="20" dataDxfId="19" totalsRowDxfId="18" headerRowCellStyle="Normal 2" dataCellStyle="TXT2"/>
    <tableColumn id="13" name="Column8" totalsRowFunction="sum" headerRowDxfId="17" dataDxfId="16" totalsRowDxfId="15" headerRowCellStyle="Normal 2" dataCellStyle="TXT2"/>
    <tableColumn id="14" name="Column9" totalsRowFunction="sum" headerRowDxfId="14" dataDxfId="13" totalsRowDxfId="12" headerRowCellStyle="Normal 2" dataCellStyle="TXT2"/>
    <tableColumn id="5" name="TOTAL" totalsRowFunction="sum" headerRowDxfId="11" dataDxfId="10" totalsRowDxfId="9" headerRowCellStyle="Normal 2" dataCellStyle="TXT2">
      <calculatedColumnFormula>Table_Default__XLS_TAB_27_188736[[#This Row],[BAAN_SMALLERQATAR]]+Table_Default__XLS_TAB_27_188736[[#This Row],[RAJEE]]+Table_Default__XLS_TAB_27_188736[[#This Row],[KHULLA]]+Table_Default__XLS_TAB_27_188736[[#This Row],[Column8]]</calculatedColumnFormula>
    </tableColumn>
    <tableColumn id="6" name="Column1" totalsRowFunction="sum" headerRowDxfId="8" dataDxfId="7" totalsRowDxfId="6" headerRowCellStyle="Normal 2" dataCellStyle="TXT2">
      <calculatedColumnFormula>Table_Default__XLS_TAB_27_188736[[#This Row],[Column2]]+Table_Default__XLS_TAB_27_188736[[#This Row],[Column3]]+Table_Default__XLS_TAB_27_188736[[#This Row],[Column4]]+Table_Default__XLS_TAB_27_188736[[#This Row],[Column9]]</calculatedColumnFormula>
    </tableColumn>
    <tableColumn id="11" name="Column6" totalsRowFunction="sum" headerRowDxfId="5" dataDxfId="4" totalsRowDxfId="3" headerRowCellStyle="Normal 2" dataCellStyle="TXT2">
      <calculatedColumnFormula>Table_Default__XLS_TAB_27_188736[[#This Row],[TOTAL]]/Table_Default__XLS_TAB_27_188736[[#Totals],[TOTAL]]%</calculatedColumnFormula>
    </tableColumn>
    <tableColumn id="12" name="Column7" totalsRowFunction="sum" headerRowDxfId="2" dataDxfId="1" totalsRowDxfId="0" headerRowCellStyle="Normal 2" dataCellStyle="TXT2">
      <calculatedColumnFormula>Table_Default__XLS_TAB_27_188736[[#This Row],[Column1]]/Table_Default__XLS_TAB_27_188736[[#Totals],[Column1]]%</calculatedColumnFormula>
    </tableColumn>
  </tableColumns>
  <tableStyleInfo name="VITA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rightToLeft="1" view="pageBreakPreview" topLeftCell="A13" zoomScaleNormal="100" zoomScaleSheetLayoutView="100" workbookViewId="0">
      <selection activeCell="I36" sqref="I36"/>
    </sheetView>
  </sheetViews>
  <sheetFormatPr defaultRowHeight="12.75"/>
  <cols>
    <col min="1" max="10" width="9" style="1" customWidth="1"/>
    <col min="11" max="11" width="11.140625" style="1" customWidth="1"/>
    <col min="12" max="14" width="9.140625" style="1"/>
    <col min="15" max="15" width="9.140625" style="1" customWidth="1"/>
    <col min="16" max="265" width="9.140625" style="1"/>
    <col min="266" max="266" width="12.7109375" style="1" customWidth="1"/>
    <col min="267" max="521" width="9.140625" style="1"/>
    <col min="522" max="522" width="12.7109375" style="1" customWidth="1"/>
    <col min="523" max="777" width="9.140625" style="1"/>
    <col min="778" max="778" width="12.7109375" style="1" customWidth="1"/>
    <col min="779" max="1033" width="9.140625" style="1"/>
    <col min="1034" max="1034" width="12.7109375" style="1" customWidth="1"/>
    <col min="1035" max="1289" width="9.140625" style="1"/>
    <col min="1290" max="1290" width="12.7109375" style="1" customWidth="1"/>
    <col min="1291" max="1545" width="9.140625" style="1"/>
    <col min="1546" max="1546" width="12.7109375" style="1" customWidth="1"/>
    <col min="1547" max="1801" width="9.140625" style="1"/>
    <col min="1802" max="1802" width="12.7109375" style="1" customWidth="1"/>
    <col min="1803" max="2057" width="9.140625" style="1"/>
    <col min="2058" max="2058" width="12.7109375" style="1" customWidth="1"/>
    <col min="2059" max="2313" width="9.140625" style="1"/>
    <col min="2314" max="2314" width="12.7109375" style="1" customWidth="1"/>
    <col min="2315" max="2569" width="9.140625" style="1"/>
    <col min="2570" max="2570" width="12.7109375" style="1" customWidth="1"/>
    <col min="2571" max="2825" width="9.140625" style="1"/>
    <col min="2826" max="2826" width="12.7109375" style="1" customWidth="1"/>
    <col min="2827" max="3081" width="9.140625" style="1"/>
    <col min="3082" max="3082" width="12.7109375" style="1" customWidth="1"/>
    <col min="3083" max="3337" width="9.140625" style="1"/>
    <col min="3338" max="3338" width="12.7109375" style="1" customWidth="1"/>
    <col min="3339" max="3593" width="9.140625" style="1"/>
    <col min="3594" max="3594" width="12.7109375" style="1" customWidth="1"/>
    <col min="3595" max="3849" width="9.140625" style="1"/>
    <col min="3850" max="3850" width="12.7109375" style="1" customWidth="1"/>
    <col min="3851" max="4105" width="9.140625" style="1"/>
    <col min="4106" max="4106" width="12.7109375" style="1" customWidth="1"/>
    <col min="4107" max="4361" width="9.140625" style="1"/>
    <col min="4362" max="4362" width="12.7109375" style="1" customWidth="1"/>
    <col min="4363" max="4617" width="9.140625" style="1"/>
    <col min="4618" max="4618" width="12.7109375" style="1" customWidth="1"/>
    <col min="4619" max="4873" width="9.140625" style="1"/>
    <col min="4874" max="4874" width="12.7109375" style="1" customWidth="1"/>
    <col min="4875" max="5129" width="9.140625" style="1"/>
    <col min="5130" max="5130" width="12.7109375" style="1" customWidth="1"/>
    <col min="5131" max="5385" width="9.140625" style="1"/>
    <col min="5386" max="5386" width="12.7109375" style="1" customWidth="1"/>
    <col min="5387" max="5641" width="9.140625" style="1"/>
    <col min="5642" max="5642" width="12.7109375" style="1" customWidth="1"/>
    <col min="5643" max="5897" width="9.140625" style="1"/>
    <col min="5898" max="5898" width="12.7109375" style="1" customWidth="1"/>
    <col min="5899" max="6153" width="9.140625" style="1"/>
    <col min="6154" max="6154" width="12.7109375" style="1" customWidth="1"/>
    <col min="6155" max="6409" width="9.140625" style="1"/>
    <col min="6410" max="6410" width="12.7109375" style="1" customWidth="1"/>
    <col min="6411" max="6665" width="9.140625" style="1"/>
    <col min="6666" max="6666" width="12.7109375" style="1" customWidth="1"/>
    <col min="6667" max="6921" width="9.140625" style="1"/>
    <col min="6922" max="6922" width="12.7109375" style="1" customWidth="1"/>
    <col min="6923" max="7177" width="9.140625" style="1"/>
    <col min="7178" max="7178" width="12.7109375" style="1" customWidth="1"/>
    <col min="7179" max="7433" width="9.140625" style="1"/>
    <col min="7434" max="7434" width="12.7109375" style="1" customWidth="1"/>
    <col min="7435" max="7689" width="9.140625" style="1"/>
    <col min="7690" max="7690" width="12.7109375" style="1" customWidth="1"/>
    <col min="7691" max="7945" width="9.140625" style="1"/>
    <col min="7946" max="7946" width="12.7109375" style="1" customWidth="1"/>
    <col min="7947" max="8201" width="9.140625" style="1"/>
    <col min="8202" max="8202" width="12.7109375" style="1" customWidth="1"/>
    <col min="8203" max="8457" width="9.140625" style="1"/>
    <col min="8458" max="8458" width="12.7109375" style="1" customWidth="1"/>
    <col min="8459" max="8713" width="9.140625" style="1"/>
    <col min="8714" max="8714" width="12.7109375" style="1" customWidth="1"/>
    <col min="8715" max="8969" width="9.140625" style="1"/>
    <col min="8970" max="8970" width="12.7109375" style="1" customWidth="1"/>
    <col min="8971" max="9225" width="9.140625" style="1"/>
    <col min="9226" max="9226" width="12.7109375" style="1" customWidth="1"/>
    <col min="9227" max="9481" width="9.140625" style="1"/>
    <col min="9482" max="9482" width="12.7109375" style="1" customWidth="1"/>
    <col min="9483" max="9737" width="9.140625" style="1"/>
    <col min="9738" max="9738" width="12.7109375" style="1" customWidth="1"/>
    <col min="9739" max="9993" width="9.140625" style="1"/>
    <col min="9994" max="9994" width="12.7109375" style="1" customWidth="1"/>
    <col min="9995" max="10249" width="9.140625" style="1"/>
    <col min="10250" max="10250" width="12.7109375" style="1" customWidth="1"/>
    <col min="10251" max="10505" width="9.140625" style="1"/>
    <col min="10506" max="10506" width="12.7109375" style="1" customWidth="1"/>
    <col min="10507" max="10761" width="9.140625" style="1"/>
    <col min="10762" max="10762" width="12.7109375" style="1" customWidth="1"/>
    <col min="10763" max="11017" width="9.140625" style="1"/>
    <col min="11018" max="11018" width="12.7109375" style="1" customWidth="1"/>
    <col min="11019" max="11273" width="9.140625" style="1"/>
    <col min="11274" max="11274" width="12.7109375" style="1" customWidth="1"/>
    <col min="11275" max="11529" width="9.140625" style="1"/>
    <col min="11530" max="11530" width="12.7109375" style="1" customWidth="1"/>
    <col min="11531" max="11785" width="9.140625" style="1"/>
    <col min="11786" max="11786" width="12.7109375" style="1" customWidth="1"/>
    <col min="11787" max="12041" width="9.140625" style="1"/>
    <col min="12042" max="12042" width="12.7109375" style="1" customWidth="1"/>
    <col min="12043" max="12297" width="9.140625" style="1"/>
    <col min="12298" max="12298" width="12.7109375" style="1" customWidth="1"/>
    <col min="12299" max="12553" width="9.140625" style="1"/>
    <col min="12554" max="12554" width="12.7109375" style="1" customWidth="1"/>
    <col min="12555" max="12809" width="9.140625" style="1"/>
    <col min="12810" max="12810" width="12.7109375" style="1" customWidth="1"/>
    <col min="12811" max="13065" width="9.140625" style="1"/>
    <col min="13066" max="13066" width="12.7109375" style="1" customWidth="1"/>
    <col min="13067" max="13321" width="9.140625" style="1"/>
    <col min="13322" max="13322" width="12.7109375" style="1" customWidth="1"/>
    <col min="13323" max="13577" width="9.140625" style="1"/>
    <col min="13578" max="13578" width="12.7109375" style="1" customWidth="1"/>
    <col min="13579" max="13833" width="9.140625" style="1"/>
    <col min="13834" max="13834" width="12.7109375" style="1" customWidth="1"/>
    <col min="13835" max="14089" width="9.140625" style="1"/>
    <col min="14090" max="14090" width="12.7109375" style="1" customWidth="1"/>
    <col min="14091" max="14345" width="9.140625" style="1"/>
    <col min="14346" max="14346" width="12.7109375" style="1" customWidth="1"/>
    <col min="14347" max="14601" width="9.140625" style="1"/>
    <col min="14602" max="14602" width="12.7109375" style="1" customWidth="1"/>
    <col min="14603" max="14857" width="9.140625" style="1"/>
    <col min="14858" max="14858" width="12.7109375" style="1" customWidth="1"/>
    <col min="14859" max="15113" width="9.140625" style="1"/>
    <col min="15114" max="15114" width="12.7109375" style="1" customWidth="1"/>
    <col min="15115" max="15369" width="9.140625" style="1"/>
    <col min="15370" max="15370" width="12.7109375" style="1" customWidth="1"/>
    <col min="15371" max="15625" width="9.140625" style="1"/>
    <col min="15626" max="15626" width="12.7109375" style="1" customWidth="1"/>
    <col min="15627" max="15881" width="9.140625" style="1"/>
    <col min="15882" max="15882" width="12.7109375" style="1" customWidth="1"/>
    <col min="15883" max="16137" width="9.140625" style="1"/>
    <col min="16138" max="16138" width="12.7109375" style="1" customWidth="1"/>
    <col min="16139" max="16383" width="9.140625" style="1"/>
    <col min="16384" max="16384" width="9.140625" style="1" customWidth="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41.25" customHeight="1">
      <c r="A3" s="600"/>
      <c r="B3" s="600"/>
      <c r="C3" s="600"/>
      <c r="D3" s="600"/>
      <c r="E3" s="600"/>
      <c r="F3" s="423"/>
      <c r="G3" s="601"/>
      <c r="H3" s="602"/>
      <c r="I3" s="602"/>
      <c r="J3" s="602"/>
      <c r="K3" s="602"/>
    </row>
    <row r="4" spans="1:12" ht="132.75" customHeight="1">
      <c r="A4" s="603"/>
      <c r="B4" s="603"/>
      <c r="C4" s="603"/>
      <c r="D4" s="603"/>
      <c r="E4" s="603"/>
      <c r="F4" s="424"/>
      <c r="G4" s="604"/>
      <c r="H4" s="604"/>
      <c r="I4" s="604"/>
      <c r="J4" s="604"/>
      <c r="K4" s="604"/>
    </row>
    <row r="5" spans="1:12">
      <c r="A5" s="342"/>
      <c r="B5" s="342"/>
      <c r="C5" s="342"/>
      <c r="D5" s="342"/>
      <c r="E5" s="342"/>
      <c r="F5" s="342"/>
      <c r="G5" s="343"/>
      <c r="H5" s="343"/>
      <c r="I5" s="343"/>
      <c r="J5" s="343"/>
      <c r="K5" s="343"/>
    </row>
    <row r="6" spans="1:12" ht="99" customHeight="1">
      <c r="A6" s="603"/>
      <c r="B6" s="603"/>
      <c r="C6" s="603"/>
      <c r="D6" s="603"/>
      <c r="E6" s="603"/>
      <c r="F6" s="424"/>
      <c r="G6" s="604"/>
      <c r="H6" s="604"/>
      <c r="I6" s="604"/>
      <c r="J6" s="604"/>
      <c r="K6" s="604"/>
    </row>
    <row r="7" spans="1:12">
      <c r="A7" s="19"/>
      <c r="B7" s="19"/>
      <c r="C7" s="19"/>
      <c r="D7" s="19"/>
      <c r="E7" s="19"/>
      <c r="F7" s="19"/>
      <c r="G7" s="344"/>
      <c r="H7" s="344"/>
      <c r="I7" s="344"/>
      <c r="J7" s="344"/>
      <c r="K7" s="344"/>
    </row>
    <row r="8" spans="1:12" ht="21.75">
      <c r="A8" s="598"/>
      <c r="B8" s="598"/>
      <c r="C8" s="598"/>
      <c r="D8" s="598"/>
      <c r="E8" s="598"/>
      <c r="F8" s="424"/>
      <c r="G8" s="599"/>
      <c r="H8" s="599"/>
      <c r="I8" s="599"/>
      <c r="J8" s="599"/>
      <c r="K8" s="599"/>
    </row>
    <row r="9" spans="1:12" ht="22.5" customHeight="1">
      <c r="A9" s="598"/>
      <c r="B9" s="598"/>
      <c r="C9" s="598"/>
      <c r="D9" s="598"/>
      <c r="E9" s="598"/>
      <c r="F9" s="424"/>
      <c r="G9" s="599"/>
      <c r="H9" s="599"/>
      <c r="I9" s="599"/>
      <c r="J9" s="599"/>
      <c r="K9" s="599"/>
    </row>
    <row r="10" spans="1:12">
      <c r="A10" s="19"/>
      <c r="B10" s="19"/>
      <c r="C10" s="19"/>
      <c r="D10" s="19"/>
      <c r="E10" s="19"/>
      <c r="F10" s="19"/>
      <c r="G10" s="19"/>
      <c r="H10" s="19"/>
      <c r="I10" s="19"/>
      <c r="J10" s="19"/>
      <c r="K10" s="19"/>
    </row>
    <row r="11" spans="1:12" ht="18">
      <c r="A11" s="102"/>
      <c r="C11" s="103"/>
      <c r="D11" s="19"/>
      <c r="E11" s="19"/>
      <c r="F11" s="19"/>
      <c r="G11" s="19"/>
      <c r="H11" s="19"/>
      <c r="I11" s="19"/>
      <c r="J11" s="19"/>
      <c r="K11" s="19"/>
    </row>
    <row r="12" spans="1:12" ht="18">
      <c r="A12" s="104"/>
      <c r="C12" s="105"/>
      <c r="D12" s="19"/>
      <c r="E12" s="19"/>
      <c r="F12" s="19"/>
      <c r="G12" s="19"/>
      <c r="H12" s="19"/>
      <c r="I12" s="19"/>
      <c r="J12" s="19"/>
      <c r="K12" s="19"/>
    </row>
    <row r="13" spans="1:12">
      <c r="A13" s="19"/>
      <c r="B13" s="19"/>
      <c r="C13" s="19"/>
      <c r="D13" s="19"/>
      <c r="E13" s="19"/>
      <c r="F13" s="19"/>
      <c r="G13" s="19"/>
      <c r="H13" s="19"/>
      <c r="I13" s="19"/>
      <c r="J13" s="19"/>
      <c r="K13" s="19"/>
    </row>
    <row r="14" spans="1:12">
      <c r="A14" s="19"/>
      <c r="B14" s="19"/>
      <c r="C14" s="19"/>
      <c r="D14" s="19"/>
      <c r="E14" s="19"/>
      <c r="F14" s="19"/>
      <c r="G14" s="19"/>
      <c r="H14" s="19"/>
      <c r="I14" s="19"/>
      <c r="J14" s="19"/>
      <c r="K14" s="19"/>
    </row>
    <row r="15" spans="1:12">
      <c r="A15" s="19"/>
      <c r="B15" s="19"/>
      <c r="C15" s="19"/>
      <c r="D15" s="19"/>
      <c r="E15" s="19"/>
      <c r="F15" s="19"/>
      <c r="G15" s="19"/>
      <c r="H15" s="19"/>
      <c r="I15" s="19"/>
      <c r="J15" s="19"/>
      <c r="K15" s="19"/>
      <c r="L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sheetData>
  <mergeCells count="10">
    <mergeCell ref="A8:E8"/>
    <mergeCell ref="G8:K8"/>
    <mergeCell ref="A9:E9"/>
    <mergeCell ref="G9:K9"/>
    <mergeCell ref="A3:E3"/>
    <mergeCell ref="G3:K3"/>
    <mergeCell ref="A4:E4"/>
    <mergeCell ref="G4:K4"/>
    <mergeCell ref="A6:E6"/>
    <mergeCell ref="G6:K6"/>
  </mergeCells>
  <printOptions horizontalCentered="1" verticalCentered="1"/>
  <pageMargins left="0" right="0" top="0" bottom="0" header="0" footer="0"/>
  <pageSetup paperSize="9"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34"/>
  <sheetViews>
    <sheetView rightToLeft="1" view="pageBreakPreview" topLeftCell="A4" zoomScaleNormal="100" zoomScaleSheetLayoutView="100" workbookViewId="0">
      <selection activeCell="D35" sqref="D35"/>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36.75">
      <c r="A3" s="606" t="s">
        <v>364</v>
      </c>
      <c r="B3" s="606"/>
      <c r="C3" s="606"/>
      <c r="D3" s="606"/>
      <c r="E3" s="606"/>
      <c r="F3" s="429"/>
      <c r="G3" s="607" t="s">
        <v>365</v>
      </c>
      <c r="H3" s="608"/>
      <c r="I3" s="608"/>
      <c r="J3" s="608"/>
      <c r="K3" s="608"/>
    </row>
    <row r="4" spans="1:12" ht="36.75">
      <c r="A4" s="647" t="s">
        <v>366</v>
      </c>
      <c r="B4" s="648"/>
      <c r="C4" s="648"/>
      <c r="D4" s="648"/>
      <c r="E4" s="648"/>
      <c r="F4" s="429"/>
      <c r="G4" s="649" t="s">
        <v>367</v>
      </c>
      <c r="H4" s="650"/>
      <c r="I4" s="650"/>
      <c r="J4" s="650"/>
      <c r="K4" s="650"/>
    </row>
    <row r="5" spans="1:12" ht="36.75">
      <c r="A5" s="477"/>
      <c r="B5" s="478"/>
      <c r="C5" s="478"/>
      <c r="D5" s="478"/>
      <c r="E5" s="478"/>
      <c r="F5" s="473"/>
      <c r="G5" s="479"/>
      <c r="H5" s="480"/>
      <c r="I5" s="480"/>
      <c r="J5" s="480"/>
      <c r="K5" s="480"/>
    </row>
    <row r="6" spans="1:12" ht="108" customHeight="1">
      <c r="A6" s="651" t="s">
        <v>492</v>
      </c>
      <c r="B6" s="651"/>
      <c r="C6" s="651"/>
      <c r="D6" s="651"/>
      <c r="E6" s="651"/>
      <c r="F6" s="341"/>
      <c r="G6" s="652" t="s">
        <v>491</v>
      </c>
      <c r="H6" s="652"/>
      <c r="I6" s="652"/>
      <c r="J6" s="652"/>
      <c r="K6" s="652"/>
    </row>
    <row r="7" spans="1:12">
      <c r="A7" s="342"/>
      <c r="B7" s="342"/>
      <c r="C7" s="342"/>
      <c r="D7" s="342"/>
      <c r="E7" s="342"/>
      <c r="F7" s="342"/>
      <c r="G7" s="343"/>
      <c r="H7" s="343"/>
      <c r="I7" s="343"/>
      <c r="J7" s="343"/>
      <c r="K7" s="343"/>
    </row>
    <row r="8" spans="1:12" ht="48.75" customHeight="1">
      <c r="A8" s="651" t="s">
        <v>523</v>
      </c>
      <c r="B8" s="651"/>
      <c r="C8" s="651"/>
      <c r="D8" s="651"/>
      <c r="E8" s="651"/>
      <c r="F8" s="341"/>
      <c r="G8" s="652" t="s">
        <v>557</v>
      </c>
      <c r="H8" s="652"/>
      <c r="I8" s="652"/>
      <c r="J8" s="652"/>
      <c r="K8" s="652"/>
    </row>
    <row r="9" spans="1:12">
      <c r="A9" s="19"/>
      <c r="B9" s="19"/>
      <c r="C9" s="19"/>
      <c r="D9" s="19"/>
      <c r="E9" s="19"/>
      <c r="F9" s="19"/>
      <c r="G9" s="344"/>
      <c r="H9" s="344"/>
      <c r="I9" s="344"/>
      <c r="J9" s="344"/>
      <c r="K9" s="344"/>
    </row>
    <row r="10" spans="1:12" ht="18.75">
      <c r="A10" s="603"/>
      <c r="B10" s="603"/>
      <c r="C10" s="603"/>
      <c r="D10" s="603"/>
      <c r="E10" s="603"/>
      <c r="F10" s="341"/>
      <c r="G10" s="611"/>
      <c r="H10" s="611"/>
      <c r="I10" s="611"/>
      <c r="J10" s="611"/>
      <c r="K10" s="611"/>
    </row>
    <row r="11" spans="1:12" ht="18.75">
      <c r="A11" s="603"/>
      <c r="B11" s="603"/>
      <c r="C11" s="603"/>
      <c r="D11" s="603"/>
      <c r="E11" s="603"/>
      <c r="F11" s="341"/>
      <c r="G11" s="611"/>
      <c r="H11" s="611"/>
      <c r="I11" s="611"/>
      <c r="J11" s="611"/>
      <c r="K11" s="611"/>
    </row>
    <row r="12" spans="1:12">
      <c r="A12" s="19"/>
      <c r="B12" s="19"/>
      <c r="C12" s="19"/>
      <c r="D12" s="19"/>
      <c r="E12" s="19"/>
      <c r="F12" s="19"/>
      <c r="G12" s="19"/>
      <c r="H12" s="19"/>
      <c r="I12" s="19"/>
      <c r="J12" s="19"/>
      <c r="K12" s="19"/>
    </row>
    <row r="13" spans="1:12" ht="18">
      <c r="A13" s="346"/>
      <c r="B13" s="19"/>
      <c r="C13" s="347"/>
      <c r="D13" s="19"/>
      <c r="E13" s="19"/>
      <c r="F13" s="19"/>
      <c r="G13" s="19"/>
      <c r="H13" s="19"/>
      <c r="I13" s="19"/>
      <c r="J13" s="19"/>
      <c r="K13" s="19"/>
    </row>
    <row r="14" spans="1:12" ht="18">
      <c r="A14" s="348"/>
      <c r="B14" s="19"/>
      <c r="C14" s="349"/>
      <c r="D14" s="19"/>
      <c r="E14" s="19"/>
      <c r="F14" s="19"/>
      <c r="G14" s="19"/>
      <c r="H14" s="19"/>
      <c r="I14" s="19"/>
      <c r="J14" s="19"/>
      <c r="K14" s="19"/>
    </row>
    <row r="15" spans="1:12">
      <c r="A15" s="19"/>
      <c r="B15" s="19"/>
      <c r="C15" s="19"/>
      <c r="D15" s="19"/>
      <c r="E15" s="19"/>
      <c r="F15" s="19"/>
      <c r="G15" s="19"/>
      <c r="H15" s="19"/>
      <c r="I15" s="19"/>
      <c r="J15" s="19"/>
      <c r="K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sheetData>
  <mergeCells count="12">
    <mergeCell ref="A3:E3"/>
    <mergeCell ref="G3:K3"/>
    <mergeCell ref="A10:E10"/>
    <mergeCell ref="G10:K10"/>
    <mergeCell ref="A11:E11"/>
    <mergeCell ref="G11:K11"/>
    <mergeCell ref="A4:E4"/>
    <mergeCell ref="G4:K4"/>
    <mergeCell ref="A6:E6"/>
    <mergeCell ref="G6:K6"/>
    <mergeCell ref="A8:E8"/>
    <mergeCell ref="G8:K8"/>
  </mergeCells>
  <printOptions horizontalCentered="1"/>
  <pageMargins left="0" right="0" top="0.47244094488188981" bottom="0" header="0" footer="0"/>
  <pageSetup paperSize="9" scale="95" orientation="landscape" r:id="rId1"/>
  <headerFooter>
    <oddFooter>&amp;C_&amp;P_</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rightToLeft="1" view="pageBreakPreview" topLeftCell="A10" zoomScaleNormal="100" zoomScaleSheetLayoutView="100" workbookViewId="0">
      <selection activeCell="G13" sqref="G13"/>
    </sheetView>
  </sheetViews>
  <sheetFormatPr defaultColWidth="9.140625" defaultRowHeight="12.75"/>
  <cols>
    <col min="1" max="1" width="17.42578125" style="147" customWidth="1"/>
    <col min="2" max="10" width="11.42578125" style="147" customWidth="1"/>
    <col min="11" max="11" width="17.42578125" style="147" customWidth="1"/>
    <col min="12" max="12" width="15.140625" style="3" customWidth="1"/>
    <col min="13" max="16" width="6.42578125" style="3" customWidth="1"/>
    <col min="17" max="16384" width="9.140625" style="3"/>
  </cols>
  <sheetData>
    <row r="1" spans="1:16" ht="30.75">
      <c r="A1" s="444" t="s">
        <v>101</v>
      </c>
      <c r="B1" s="444"/>
      <c r="C1" s="444"/>
      <c r="D1" s="444"/>
      <c r="E1" s="445"/>
      <c r="F1" s="445"/>
      <c r="G1" s="445"/>
      <c r="H1" s="445"/>
      <c r="I1" s="445"/>
      <c r="J1" s="445"/>
      <c r="K1" s="446" t="s">
        <v>124</v>
      </c>
    </row>
    <row r="2" spans="1:16" ht="12" customHeight="1">
      <c r="A2" s="151"/>
      <c r="B2" s="151"/>
      <c r="C2" s="151"/>
      <c r="D2" s="151"/>
      <c r="E2" s="152"/>
      <c r="F2" s="152"/>
      <c r="G2" s="152"/>
      <c r="H2" s="152"/>
      <c r="I2" s="152"/>
      <c r="J2" s="152"/>
      <c r="K2" s="152"/>
      <c r="L2" s="152"/>
    </row>
    <row r="3" spans="1:16" s="2" customFormat="1" ht="23.25">
      <c r="A3" s="653" t="s">
        <v>295</v>
      </c>
      <c r="B3" s="653"/>
      <c r="C3" s="653"/>
      <c r="D3" s="653"/>
      <c r="E3" s="653"/>
      <c r="F3" s="653"/>
      <c r="G3" s="653"/>
      <c r="H3" s="653"/>
      <c r="I3" s="653"/>
      <c r="J3" s="653"/>
      <c r="K3" s="653"/>
    </row>
    <row r="4" spans="1:16" s="2" customFormat="1" ht="21.75">
      <c r="A4" s="654" t="s">
        <v>513</v>
      </c>
      <c r="B4" s="654"/>
      <c r="C4" s="654"/>
      <c r="D4" s="654"/>
      <c r="E4" s="654"/>
      <c r="F4" s="654"/>
      <c r="G4" s="654"/>
      <c r="H4" s="654"/>
      <c r="I4" s="654"/>
      <c r="J4" s="654"/>
      <c r="K4" s="654"/>
    </row>
    <row r="5" spans="1:16" s="2" customFormat="1" ht="18">
      <c r="A5" s="655" t="s">
        <v>296</v>
      </c>
      <c r="B5" s="655"/>
      <c r="C5" s="655"/>
      <c r="D5" s="655"/>
      <c r="E5" s="655"/>
      <c r="F5" s="655"/>
      <c r="G5" s="655"/>
      <c r="H5" s="655"/>
      <c r="I5" s="655"/>
      <c r="J5" s="655"/>
      <c r="K5" s="655"/>
    </row>
    <row r="6" spans="1:16" ht="15">
      <c r="A6" s="656" t="s">
        <v>514</v>
      </c>
      <c r="B6" s="656"/>
      <c r="C6" s="656"/>
      <c r="D6" s="656"/>
      <c r="E6" s="656"/>
      <c r="F6" s="656"/>
      <c r="G6" s="656"/>
      <c r="H6" s="656"/>
      <c r="I6" s="656"/>
      <c r="J6" s="656"/>
      <c r="K6" s="656"/>
    </row>
    <row r="7" spans="1:16" s="7" customFormat="1" ht="15.75">
      <c r="A7" s="146" t="s">
        <v>43</v>
      </c>
      <c r="B7" s="146"/>
      <c r="C7" s="146"/>
      <c r="D7" s="146"/>
      <c r="E7" s="146"/>
      <c r="F7" s="146"/>
      <c r="G7" s="146"/>
      <c r="H7" s="146"/>
      <c r="I7" s="146"/>
      <c r="J7" s="146"/>
      <c r="K7" s="8" t="s">
        <v>213</v>
      </c>
      <c r="M7" s="5"/>
      <c r="O7" s="5"/>
      <c r="P7" s="5"/>
    </row>
    <row r="8" spans="1:16" ht="33" customHeight="1" thickBot="1">
      <c r="A8" s="657" t="s">
        <v>141</v>
      </c>
      <c r="B8" s="659" t="s">
        <v>512</v>
      </c>
      <c r="C8" s="660"/>
      <c r="D8" s="661"/>
      <c r="E8" s="659" t="s">
        <v>483</v>
      </c>
      <c r="F8" s="660"/>
      <c r="G8" s="661"/>
      <c r="H8" s="659" t="s">
        <v>511</v>
      </c>
      <c r="I8" s="660"/>
      <c r="J8" s="661"/>
      <c r="K8" s="662" t="s">
        <v>142</v>
      </c>
    </row>
    <row r="9" spans="1:16" s="9" customFormat="1" ht="32.25" customHeight="1">
      <c r="A9" s="658"/>
      <c r="B9" s="116" t="s">
        <v>338</v>
      </c>
      <c r="C9" s="116" t="s">
        <v>339</v>
      </c>
      <c r="D9" s="116" t="s">
        <v>125</v>
      </c>
      <c r="E9" s="116" t="s">
        <v>338</v>
      </c>
      <c r="F9" s="116" t="s">
        <v>339</v>
      </c>
      <c r="G9" s="116" t="s">
        <v>125</v>
      </c>
      <c r="H9" s="116" t="s">
        <v>338</v>
      </c>
      <c r="I9" s="116" t="s">
        <v>339</v>
      </c>
      <c r="J9" s="116" t="s">
        <v>125</v>
      </c>
      <c r="K9" s="663"/>
    </row>
    <row r="10" spans="1:16" s="10" customFormat="1" ht="26.25" customHeight="1" thickBot="1">
      <c r="A10" s="200" t="s">
        <v>50</v>
      </c>
      <c r="B10" s="241">
        <v>165</v>
      </c>
      <c r="C10" s="241">
        <v>168</v>
      </c>
      <c r="D10" s="202">
        <f>SUM(B10:C10)</f>
        <v>333</v>
      </c>
      <c r="E10" s="524">
        <v>379</v>
      </c>
      <c r="F10" s="524">
        <v>396</v>
      </c>
      <c r="G10" s="525">
        <f>SUM(E10:F10)</f>
        <v>775</v>
      </c>
      <c r="H10" s="524">
        <v>210</v>
      </c>
      <c r="I10" s="524">
        <v>220</v>
      </c>
      <c r="J10" s="525">
        <f>SUM(H10:I10)</f>
        <v>430</v>
      </c>
      <c r="K10" s="400" t="s">
        <v>51</v>
      </c>
    </row>
    <row r="11" spans="1:16" s="10" customFormat="1" ht="26.25" customHeight="1" thickTop="1" thickBot="1">
      <c r="A11" s="204" t="s">
        <v>52</v>
      </c>
      <c r="B11" s="242">
        <v>262</v>
      </c>
      <c r="C11" s="242">
        <v>148</v>
      </c>
      <c r="D11" s="209">
        <f>SUM(B11:C11)</f>
        <v>410</v>
      </c>
      <c r="E11" s="526">
        <v>68</v>
      </c>
      <c r="F11" s="526">
        <v>90</v>
      </c>
      <c r="G11" s="527">
        <f>SUM(E11:F11)</f>
        <v>158</v>
      </c>
      <c r="H11" s="526">
        <v>163</v>
      </c>
      <c r="I11" s="526">
        <v>138</v>
      </c>
      <c r="J11" s="527">
        <f>SUM(H11:I11)</f>
        <v>301</v>
      </c>
      <c r="K11" s="206" t="s">
        <v>53</v>
      </c>
    </row>
    <row r="12" spans="1:16" s="10" customFormat="1" ht="26.25" customHeight="1" thickTop="1" thickBot="1">
      <c r="A12" s="200" t="s">
        <v>54</v>
      </c>
      <c r="B12" s="243">
        <v>44</v>
      </c>
      <c r="C12" s="243">
        <v>50</v>
      </c>
      <c r="D12" s="244">
        <f t="shared" ref="D12:D18" si="0">SUM(B12:C12)</f>
        <v>94</v>
      </c>
      <c r="E12" s="528">
        <v>10</v>
      </c>
      <c r="F12" s="528">
        <v>19</v>
      </c>
      <c r="G12" s="529">
        <f t="shared" ref="G12:G15" si="1">SUM(E12:F12)</f>
        <v>29</v>
      </c>
      <c r="H12" s="528">
        <v>22</v>
      </c>
      <c r="I12" s="528">
        <v>26</v>
      </c>
      <c r="J12" s="529">
        <f t="shared" ref="J12:J18" si="2">SUM(H12:I12)</f>
        <v>48</v>
      </c>
      <c r="K12" s="203" t="s">
        <v>55</v>
      </c>
    </row>
    <row r="13" spans="1:16" s="10" customFormat="1" ht="26.25" customHeight="1" thickTop="1" thickBot="1">
      <c r="A13" s="204" t="s">
        <v>84</v>
      </c>
      <c r="B13" s="242">
        <v>47</v>
      </c>
      <c r="C13" s="242">
        <v>43</v>
      </c>
      <c r="D13" s="209">
        <f t="shared" si="0"/>
        <v>90</v>
      </c>
      <c r="E13" s="526">
        <v>10</v>
      </c>
      <c r="F13" s="526">
        <v>16</v>
      </c>
      <c r="G13" s="527">
        <f t="shared" si="1"/>
        <v>26</v>
      </c>
      <c r="H13" s="526">
        <v>28</v>
      </c>
      <c r="I13" s="526">
        <v>21</v>
      </c>
      <c r="J13" s="527">
        <f t="shared" si="2"/>
        <v>49</v>
      </c>
      <c r="K13" s="206" t="s">
        <v>56</v>
      </c>
    </row>
    <row r="14" spans="1:16" s="10" customFormat="1" ht="26.25" customHeight="1" thickTop="1" thickBot="1">
      <c r="A14" s="200" t="s">
        <v>57</v>
      </c>
      <c r="B14" s="243">
        <v>30</v>
      </c>
      <c r="C14" s="243">
        <v>12</v>
      </c>
      <c r="D14" s="244">
        <f t="shared" si="0"/>
        <v>42</v>
      </c>
      <c r="E14" s="528">
        <v>6</v>
      </c>
      <c r="F14" s="528">
        <v>5</v>
      </c>
      <c r="G14" s="529">
        <f t="shared" si="1"/>
        <v>11</v>
      </c>
      <c r="H14" s="528">
        <v>12</v>
      </c>
      <c r="I14" s="528">
        <v>9</v>
      </c>
      <c r="J14" s="529">
        <f t="shared" si="2"/>
        <v>21</v>
      </c>
      <c r="K14" s="203" t="s">
        <v>58</v>
      </c>
    </row>
    <row r="15" spans="1:16" s="10" customFormat="1" ht="26.25" customHeight="1" thickTop="1" thickBot="1">
      <c r="A15" s="204" t="s">
        <v>59</v>
      </c>
      <c r="B15" s="242">
        <v>5</v>
      </c>
      <c r="C15" s="242">
        <v>1</v>
      </c>
      <c r="D15" s="209">
        <f t="shared" si="0"/>
        <v>6</v>
      </c>
      <c r="E15" s="526">
        <v>3</v>
      </c>
      <c r="F15" s="526">
        <v>1</v>
      </c>
      <c r="G15" s="527">
        <f t="shared" si="1"/>
        <v>4</v>
      </c>
      <c r="H15" s="526">
        <v>1</v>
      </c>
      <c r="I15" s="526">
        <v>2</v>
      </c>
      <c r="J15" s="527">
        <f t="shared" si="2"/>
        <v>3</v>
      </c>
      <c r="K15" s="206" t="s">
        <v>60</v>
      </c>
    </row>
    <row r="16" spans="1:16" s="10" customFormat="1" ht="26.25" customHeight="1" thickTop="1" thickBot="1">
      <c r="A16" s="200" t="s">
        <v>61</v>
      </c>
      <c r="B16" s="243">
        <v>37</v>
      </c>
      <c r="C16" s="243">
        <v>23</v>
      </c>
      <c r="D16" s="244">
        <f>SUM(B16:C16)</f>
        <v>60</v>
      </c>
      <c r="E16" s="528">
        <v>19</v>
      </c>
      <c r="F16" s="528">
        <v>11</v>
      </c>
      <c r="G16" s="529">
        <f>SUM(E16:F16)</f>
        <v>30</v>
      </c>
      <c r="H16" s="528">
        <v>23</v>
      </c>
      <c r="I16" s="528">
        <v>18</v>
      </c>
      <c r="J16" s="529">
        <f>SUM(H16:I16)</f>
        <v>41</v>
      </c>
      <c r="K16" s="203" t="s">
        <v>62</v>
      </c>
    </row>
    <row r="17" spans="1:13" s="10" customFormat="1" ht="26.25" customHeight="1" thickTop="1" thickBot="1">
      <c r="A17" s="204" t="s">
        <v>63</v>
      </c>
      <c r="B17" s="245">
        <v>26</v>
      </c>
      <c r="C17" s="245">
        <v>6</v>
      </c>
      <c r="D17" s="209">
        <f t="shared" si="0"/>
        <v>32</v>
      </c>
      <c r="E17" s="530">
        <v>13</v>
      </c>
      <c r="F17" s="530">
        <v>6</v>
      </c>
      <c r="G17" s="527">
        <f t="shared" ref="G17:G18" si="3">SUM(E17:F17)</f>
        <v>19</v>
      </c>
      <c r="H17" s="530">
        <v>10</v>
      </c>
      <c r="I17" s="530">
        <v>2</v>
      </c>
      <c r="J17" s="527">
        <f t="shared" si="2"/>
        <v>12</v>
      </c>
      <c r="K17" s="206" t="s">
        <v>149</v>
      </c>
    </row>
    <row r="18" spans="1:13" s="10" customFormat="1" ht="26.25" customHeight="1" thickTop="1">
      <c r="A18" s="246" t="s">
        <v>64</v>
      </c>
      <c r="B18" s="243">
        <v>0</v>
      </c>
      <c r="C18" s="243">
        <v>8</v>
      </c>
      <c r="D18" s="244">
        <f t="shared" si="0"/>
        <v>8</v>
      </c>
      <c r="E18" s="531">
        <v>0</v>
      </c>
      <c r="F18" s="531">
        <v>0</v>
      </c>
      <c r="G18" s="532">
        <f t="shared" si="3"/>
        <v>0</v>
      </c>
      <c r="H18" s="531"/>
      <c r="I18" s="531"/>
      <c r="J18" s="532">
        <f t="shared" si="2"/>
        <v>0</v>
      </c>
      <c r="K18" s="247" t="s">
        <v>273</v>
      </c>
    </row>
    <row r="19" spans="1:13" s="10" customFormat="1" ht="26.25" customHeight="1">
      <c r="A19" s="248" t="s">
        <v>11</v>
      </c>
      <c r="B19" s="249">
        <f>SUM(B10:B18)</f>
        <v>616</v>
      </c>
      <c r="C19" s="249">
        <f t="shared" ref="C19:J19" si="4">SUM(C10:C18)</f>
        <v>459</v>
      </c>
      <c r="D19" s="517">
        <f t="shared" si="4"/>
        <v>1075</v>
      </c>
      <c r="E19" s="249">
        <f>SUM(E10:E18)</f>
        <v>508</v>
      </c>
      <c r="F19" s="249">
        <f t="shared" si="4"/>
        <v>544</v>
      </c>
      <c r="G19" s="517">
        <f>SUM(G10:G18)</f>
        <v>1052</v>
      </c>
      <c r="H19" s="249">
        <f t="shared" si="4"/>
        <v>469</v>
      </c>
      <c r="I19" s="249">
        <f>SUM(I10:I18)</f>
        <v>436</v>
      </c>
      <c r="J19" s="517">
        <f t="shared" si="4"/>
        <v>905</v>
      </c>
      <c r="K19" s="250" t="s">
        <v>12</v>
      </c>
    </row>
    <row r="20" spans="1:13">
      <c r="L20" s="147"/>
      <c r="M20" s="147"/>
    </row>
    <row r="21" spans="1:13">
      <c r="L21" s="147"/>
      <c r="M21" s="147"/>
    </row>
    <row r="22" spans="1:13">
      <c r="L22" s="147"/>
      <c r="M22" s="147"/>
    </row>
  </sheetData>
  <mergeCells count="9">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2"/>
  <sheetViews>
    <sheetView rightToLeft="1" view="pageBreakPreview" topLeftCell="A15" zoomScaleNormal="100" zoomScaleSheetLayoutView="100" workbookViewId="0">
      <selection activeCell="G21" sqref="G21"/>
    </sheetView>
  </sheetViews>
  <sheetFormatPr defaultColWidth="9.140625" defaultRowHeight="12.75"/>
  <cols>
    <col min="1" max="1" width="13.140625" style="13" customWidth="1"/>
    <col min="2" max="4" width="11.42578125" style="147" customWidth="1"/>
    <col min="5" max="10" width="11.42578125" style="13" customWidth="1"/>
    <col min="11" max="11" width="16" style="13" customWidth="1"/>
    <col min="12" max="12" width="15.140625" style="3" customWidth="1"/>
    <col min="13" max="13" width="6.42578125" style="3" customWidth="1"/>
    <col min="14" max="16384" width="9.140625" style="3"/>
  </cols>
  <sheetData>
    <row r="1" spans="1:13" ht="30.75">
      <c r="A1" s="444" t="s">
        <v>101</v>
      </c>
      <c r="B1" s="444"/>
      <c r="C1" s="444"/>
      <c r="D1" s="444"/>
      <c r="E1" s="445"/>
      <c r="F1" s="445"/>
      <c r="G1" s="445"/>
      <c r="H1" s="445"/>
      <c r="I1" s="445"/>
      <c r="J1" s="445"/>
      <c r="K1" s="446" t="s">
        <v>124</v>
      </c>
    </row>
    <row r="2" spans="1:13" ht="12" customHeight="1">
      <c r="A2" s="64"/>
      <c r="B2" s="151"/>
      <c r="C2" s="151"/>
      <c r="D2" s="151"/>
      <c r="E2" s="65"/>
      <c r="F2" s="65"/>
      <c r="G2" s="65"/>
      <c r="H2" s="65"/>
      <c r="I2" s="65"/>
      <c r="J2" s="65"/>
      <c r="K2" s="65"/>
      <c r="L2" s="65"/>
    </row>
    <row r="3" spans="1:13" s="2" customFormat="1" ht="23.25">
      <c r="A3" s="653" t="s">
        <v>297</v>
      </c>
      <c r="B3" s="653"/>
      <c r="C3" s="653"/>
      <c r="D3" s="653"/>
      <c r="E3" s="653"/>
      <c r="F3" s="653"/>
      <c r="G3" s="653"/>
      <c r="H3" s="653"/>
      <c r="I3" s="653"/>
      <c r="J3" s="653"/>
      <c r="K3" s="653"/>
    </row>
    <row r="4" spans="1:13" s="2" customFormat="1" ht="21.75">
      <c r="A4" s="654" t="s">
        <v>513</v>
      </c>
      <c r="B4" s="654"/>
      <c r="C4" s="654"/>
      <c r="D4" s="654"/>
      <c r="E4" s="654"/>
      <c r="F4" s="654"/>
      <c r="G4" s="654"/>
      <c r="H4" s="654"/>
      <c r="I4" s="654"/>
      <c r="J4" s="654"/>
      <c r="K4" s="654"/>
    </row>
    <row r="5" spans="1:13" s="2" customFormat="1" ht="18">
      <c r="A5" s="655" t="s">
        <v>298</v>
      </c>
      <c r="B5" s="655"/>
      <c r="C5" s="655"/>
      <c r="D5" s="655"/>
      <c r="E5" s="655"/>
      <c r="F5" s="655"/>
      <c r="G5" s="655"/>
      <c r="H5" s="655"/>
      <c r="I5" s="655"/>
      <c r="J5" s="655"/>
      <c r="K5" s="655"/>
    </row>
    <row r="6" spans="1:13" ht="15">
      <c r="A6" s="656" t="s">
        <v>514</v>
      </c>
      <c r="B6" s="656"/>
      <c r="C6" s="656"/>
      <c r="D6" s="656"/>
      <c r="E6" s="656"/>
      <c r="F6" s="656"/>
      <c r="G6" s="656"/>
      <c r="H6" s="656"/>
      <c r="I6" s="656"/>
      <c r="J6" s="656"/>
      <c r="K6" s="656"/>
    </row>
    <row r="7" spans="1:13" s="7" customFormat="1" ht="15.75">
      <c r="A7" s="4" t="s">
        <v>44</v>
      </c>
      <c r="B7" s="146"/>
      <c r="C7" s="146"/>
      <c r="D7" s="146"/>
      <c r="E7" s="4"/>
      <c r="F7" s="4"/>
      <c r="G7" s="4"/>
      <c r="H7" s="4"/>
      <c r="I7" s="4"/>
      <c r="J7" s="4"/>
      <c r="K7" s="8" t="s">
        <v>91</v>
      </c>
      <c r="M7" s="5"/>
    </row>
    <row r="8" spans="1:13" ht="33.75" customHeight="1" thickBot="1">
      <c r="A8" s="657" t="s">
        <v>387</v>
      </c>
      <c r="B8" s="659" t="s">
        <v>512</v>
      </c>
      <c r="C8" s="660"/>
      <c r="D8" s="661"/>
      <c r="E8" s="664" t="s">
        <v>483</v>
      </c>
      <c r="F8" s="664"/>
      <c r="G8" s="664"/>
      <c r="H8" s="664" t="s">
        <v>511</v>
      </c>
      <c r="I8" s="664"/>
      <c r="J8" s="664"/>
      <c r="K8" s="662" t="s">
        <v>388</v>
      </c>
    </row>
    <row r="9" spans="1:13" s="9" customFormat="1" ht="33" customHeight="1">
      <c r="A9" s="658"/>
      <c r="B9" s="116" t="s">
        <v>336</v>
      </c>
      <c r="C9" s="116" t="s">
        <v>337</v>
      </c>
      <c r="D9" s="116" t="s">
        <v>125</v>
      </c>
      <c r="E9" s="116" t="s">
        <v>336</v>
      </c>
      <c r="F9" s="116" t="s">
        <v>337</v>
      </c>
      <c r="G9" s="116" t="s">
        <v>125</v>
      </c>
      <c r="H9" s="116" t="s">
        <v>336</v>
      </c>
      <c r="I9" s="116" t="s">
        <v>337</v>
      </c>
      <c r="J9" s="116" t="s">
        <v>125</v>
      </c>
      <c r="K9" s="663"/>
    </row>
    <row r="10" spans="1:13" s="10" customFormat="1" ht="26.25" customHeight="1" thickBot="1">
      <c r="A10" s="200" t="s">
        <v>50</v>
      </c>
      <c r="B10" s="241">
        <v>124</v>
      </c>
      <c r="C10" s="241">
        <v>182</v>
      </c>
      <c r="D10" s="202">
        <f>B10+C10</f>
        <v>306</v>
      </c>
      <c r="E10" s="241">
        <v>340</v>
      </c>
      <c r="F10" s="241">
        <v>431</v>
      </c>
      <c r="G10" s="202">
        <f>E10+F10</f>
        <v>771</v>
      </c>
      <c r="H10" s="241">
        <v>192</v>
      </c>
      <c r="I10" s="241">
        <v>244</v>
      </c>
      <c r="J10" s="202">
        <f>H10+I10</f>
        <v>436</v>
      </c>
      <c r="K10" s="400" t="s">
        <v>51</v>
      </c>
    </row>
    <row r="11" spans="1:13" s="10" customFormat="1" ht="26.25" customHeight="1" thickTop="1" thickBot="1">
      <c r="A11" s="204" t="s">
        <v>52</v>
      </c>
      <c r="B11" s="242">
        <v>276</v>
      </c>
      <c r="C11" s="242">
        <v>158</v>
      </c>
      <c r="D11" s="209">
        <f t="shared" ref="D11:D13" si="0">B11+C11</f>
        <v>434</v>
      </c>
      <c r="E11" s="242">
        <v>73</v>
      </c>
      <c r="F11" s="242">
        <v>99</v>
      </c>
      <c r="G11" s="209">
        <f t="shared" ref="G11" si="1">E11+F11</f>
        <v>172</v>
      </c>
      <c r="H11" s="242">
        <v>162</v>
      </c>
      <c r="I11" s="242">
        <v>140</v>
      </c>
      <c r="J11" s="209">
        <f t="shared" ref="J11:J13" si="2">H11+I11</f>
        <v>302</v>
      </c>
      <c r="K11" s="206" t="s">
        <v>53</v>
      </c>
    </row>
    <row r="12" spans="1:13" s="10" customFormat="1" ht="26.25" customHeight="1" thickTop="1" thickBot="1">
      <c r="A12" s="200" t="s">
        <v>54</v>
      </c>
      <c r="B12" s="243">
        <v>44</v>
      </c>
      <c r="C12" s="243">
        <v>57</v>
      </c>
      <c r="D12" s="244">
        <f>B12+C12</f>
        <v>101</v>
      </c>
      <c r="E12" s="243">
        <v>13</v>
      </c>
      <c r="F12" s="243">
        <v>26</v>
      </c>
      <c r="G12" s="244">
        <f>E12+F12</f>
        <v>39</v>
      </c>
      <c r="H12" s="243">
        <v>30</v>
      </c>
      <c r="I12" s="243">
        <v>18</v>
      </c>
      <c r="J12" s="244">
        <f>H12+I12</f>
        <v>48</v>
      </c>
      <c r="K12" s="203" t="s">
        <v>55</v>
      </c>
    </row>
    <row r="13" spans="1:13" s="10" customFormat="1" ht="26.25" customHeight="1" thickTop="1" thickBot="1">
      <c r="A13" s="204" t="s">
        <v>84</v>
      </c>
      <c r="B13" s="242">
        <v>62</v>
      </c>
      <c r="C13" s="242">
        <v>35</v>
      </c>
      <c r="D13" s="209">
        <f t="shared" si="0"/>
        <v>97</v>
      </c>
      <c r="E13" s="242">
        <v>10</v>
      </c>
      <c r="F13" s="242">
        <v>19</v>
      </c>
      <c r="G13" s="209">
        <f t="shared" ref="G13" si="3">E13+F13</f>
        <v>29</v>
      </c>
      <c r="H13" s="242">
        <v>19</v>
      </c>
      <c r="I13" s="242">
        <v>20</v>
      </c>
      <c r="J13" s="209">
        <f t="shared" si="2"/>
        <v>39</v>
      </c>
      <c r="K13" s="206" t="s">
        <v>56</v>
      </c>
    </row>
    <row r="14" spans="1:13" s="10" customFormat="1" ht="26.25" customHeight="1" thickTop="1" thickBot="1">
      <c r="A14" s="200" t="s">
        <v>57</v>
      </c>
      <c r="B14" s="243">
        <v>22</v>
      </c>
      <c r="C14" s="243">
        <v>14</v>
      </c>
      <c r="D14" s="244">
        <f>B14+C14</f>
        <v>36</v>
      </c>
      <c r="E14" s="243">
        <v>5</v>
      </c>
      <c r="F14" s="243">
        <v>4</v>
      </c>
      <c r="G14" s="244">
        <f>E14+F14</f>
        <v>9</v>
      </c>
      <c r="H14" s="243">
        <v>7</v>
      </c>
      <c r="I14" s="243">
        <v>5</v>
      </c>
      <c r="J14" s="244">
        <f>H14+I14</f>
        <v>12</v>
      </c>
      <c r="K14" s="203" t="s">
        <v>58</v>
      </c>
    </row>
    <row r="15" spans="1:13" s="10" customFormat="1" ht="26.25" customHeight="1" thickTop="1" thickBot="1">
      <c r="A15" s="204" t="s">
        <v>59</v>
      </c>
      <c r="B15" s="242">
        <v>2</v>
      </c>
      <c r="C15" s="245">
        <v>2</v>
      </c>
      <c r="D15" s="209">
        <f t="shared" ref="D15:D18" si="4">B15+C15</f>
        <v>4</v>
      </c>
      <c r="E15" s="242">
        <v>1</v>
      </c>
      <c r="F15" s="540" t="s">
        <v>468</v>
      </c>
      <c r="G15" s="209">
        <f t="shared" ref="G15:G18" si="5">E15+F15</f>
        <v>1</v>
      </c>
      <c r="H15" s="242">
        <v>4</v>
      </c>
      <c r="I15" s="242">
        <v>2</v>
      </c>
      <c r="J15" s="209">
        <f t="shared" ref="J15:J18" si="6">H15+I15</f>
        <v>6</v>
      </c>
      <c r="K15" s="206" t="s">
        <v>60</v>
      </c>
    </row>
    <row r="16" spans="1:13" s="10" customFormat="1" ht="26.25" customHeight="1" thickTop="1" thickBot="1">
      <c r="A16" s="200" t="s">
        <v>61</v>
      </c>
      <c r="B16" s="243">
        <v>36</v>
      </c>
      <c r="C16" s="243">
        <v>22</v>
      </c>
      <c r="D16" s="244">
        <f t="shared" si="4"/>
        <v>58</v>
      </c>
      <c r="E16" s="243">
        <v>11</v>
      </c>
      <c r="F16" s="243">
        <v>7</v>
      </c>
      <c r="G16" s="244">
        <f t="shared" si="5"/>
        <v>18</v>
      </c>
      <c r="H16" s="243">
        <v>25</v>
      </c>
      <c r="I16" s="243">
        <v>18</v>
      </c>
      <c r="J16" s="244">
        <f t="shared" si="6"/>
        <v>43</v>
      </c>
      <c r="K16" s="203" t="s">
        <v>62</v>
      </c>
    </row>
    <row r="17" spans="1:13" s="10" customFormat="1" ht="26.25" customHeight="1" thickTop="1" thickBot="1">
      <c r="A17" s="204" t="s">
        <v>63</v>
      </c>
      <c r="B17" s="242">
        <v>30</v>
      </c>
      <c r="C17" s="242">
        <v>6</v>
      </c>
      <c r="D17" s="209">
        <f t="shared" si="4"/>
        <v>36</v>
      </c>
      <c r="E17" s="242">
        <v>10</v>
      </c>
      <c r="F17" s="242">
        <v>2</v>
      </c>
      <c r="G17" s="209">
        <f t="shared" si="5"/>
        <v>12</v>
      </c>
      <c r="H17" s="242">
        <v>11</v>
      </c>
      <c r="I17" s="242">
        <v>7</v>
      </c>
      <c r="J17" s="209">
        <f t="shared" si="6"/>
        <v>18</v>
      </c>
      <c r="K17" s="206" t="s">
        <v>149</v>
      </c>
    </row>
    <row r="18" spans="1:13" s="10" customFormat="1" ht="26.25" customHeight="1" thickTop="1">
      <c r="A18" s="246" t="s">
        <v>64</v>
      </c>
      <c r="B18" s="243">
        <v>0</v>
      </c>
      <c r="C18" s="243">
        <v>3</v>
      </c>
      <c r="D18" s="244">
        <f t="shared" si="4"/>
        <v>3</v>
      </c>
      <c r="E18" s="541" t="s">
        <v>468</v>
      </c>
      <c r="F18" s="243">
        <v>1</v>
      </c>
      <c r="G18" s="244">
        <f t="shared" si="5"/>
        <v>1</v>
      </c>
      <c r="H18" s="541">
        <v>0</v>
      </c>
      <c r="I18" s="243">
        <v>1</v>
      </c>
      <c r="J18" s="244">
        <f t="shared" si="6"/>
        <v>1</v>
      </c>
      <c r="K18" s="247" t="s">
        <v>273</v>
      </c>
    </row>
    <row r="19" spans="1:13" s="10" customFormat="1" ht="26.25" customHeight="1">
      <c r="A19" s="248" t="s">
        <v>11</v>
      </c>
      <c r="B19" s="249">
        <f>SUM(B10:B18)</f>
        <v>596</v>
      </c>
      <c r="C19" s="249">
        <f t="shared" ref="C19:D19" si="7">SUM(C10:C18)</f>
        <v>479</v>
      </c>
      <c r="D19" s="517">
        <f t="shared" si="7"/>
        <v>1075</v>
      </c>
      <c r="E19" s="249">
        <f>SUM(E10:E18)</f>
        <v>463</v>
      </c>
      <c r="F19" s="249">
        <f t="shared" ref="F19:G19" si="8">SUM(F10:F18)</f>
        <v>589</v>
      </c>
      <c r="G19" s="517">
        <f t="shared" si="8"/>
        <v>1052</v>
      </c>
      <c r="H19" s="249">
        <f>SUM(H10:H18)</f>
        <v>450</v>
      </c>
      <c r="I19" s="249">
        <f t="shared" ref="I19:J19" si="9">SUM(I10:I18)</f>
        <v>455</v>
      </c>
      <c r="J19" s="517">
        <f t="shared" si="9"/>
        <v>905</v>
      </c>
      <c r="K19" s="250" t="s">
        <v>12</v>
      </c>
    </row>
    <row r="20" spans="1:13">
      <c r="F20" s="3"/>
      <c r="G20" s="3"/>
      <c r="L20" s="13"/>
    </row>
    <row r="21" spans="1:13">
      <c r="F21" s="3"/>
      <c r="G21" s="3"/>
      <c r="J21" s="13" t="s">
        <v>406</v>
      </c>
      <c r="L21" s="13"/>
    </row>
    <row r="22" spans="1:13">
      <c r="L22" s="13"/>
      <c r="M22" s="13"/>
    </row>
  </sheetData>
  <mergeCells count="9">
    <mergeCell ref="A3:K3"/>
    <mergeCell ref="A4:K4"/>
    <mergeCell ref="A5:K5"/>
    <mergeCell ref="A6:K6"/>
    <mergeCell ref="A8:A9"/>
    <mergeCell ref="K8:K9"/>
    <mergeCell ref="E8:G8"/>
    <mergeCell ref="H8:J8"/>
    <mergeCell ref="B8:D8"/>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22"/>
  <sheetViews>
    <sheetView rightToLeft="1" view="pageBreakPreview" topLeftCell="A13" zoomScaleNormal="100" zoomScaleSheetLayoutView="100" workbookViewId="0">
      <selection activeCell="J23" sqref="J23"/>
    </sheetView>
  </sheetViews>
  <sheetFormatPr defaultRowHeight="15"/>
  <cols>
    <col min="1" max="1" width="18.140625" customWidth="1"/>
    <col min="2" max="11" width="10.140625" customWidth="1"/>
    <col min="12" max="12" width="18.140625" customWidth="1"/>
  </cols>
  <sheetData>
    <row r="1" spans="1:12" s="3" customFormat="1" ht="30.75">
      <c r="A1" s="444" t="s">
        <v>101</v>
      </c>
      <c r="B1" s="445"/>
      <c r="C1" s="445"/>
      <c r="D1" s="445"/>
      <c r="E1" s="445"/>
      <c r="F1" s="445"/>
      <c r="G1" s="445"/>
      <c r="H1" s="445"/>
      <c r="I1" s="445"/>
      <c r="J1" s="445"/>
      <c r="K1" s="445"/>
      <c r="L1" s="446" t="s">
        <v>124</v>
      </c>
    </row>
    <row r="2" spans="1:12" s="3" customFormat="1" ht="12" customHeight="1">
      <c r="A2" s="64"/>
      <c r="B2" s="65"/>
      <c r="C2" s="65"/>
      <c r="D2" s="65"/>
      <c r="E2" s="65"/>
      <c r="F2" s="65"/>
      <c r="G2" s="65"/>
      <c r="H2" s="65"/>
      <c r="I2" s="65"/>
      <c r="J2" s="65"/>
      <c r="K2" s="65"/>
      <c r="L2" s="65"/>
    </row>
    <row r="3" spans="1:12" s="498" customFormat="1" ht="23.25">
      <c r="A3" s="653" t="s">
        <v>301</v>
      </c>
      <c r="B3" s="653"/>
      <c r="C3" s="653"/>
      <c r="D3" s="653"/>
      <c r="E3" s="653"/>
      <c r="F3" s="653"/>
      <c r="G3" s="653"/>
      <c r="H3" s="653"/>
      <c r="I3" s="653"/>
      <c r="J3" s="653"/>
      <c r="K3" s="653"/>
      <c r="L3" s="653"/>
    </row>
    <row r="4" spans="1:12" s="2" customFormat="1" ht="21.75">
      <c r="A4" s="654" t="s">
        <v>505</v>
      </c>
      <c r="B4" s="654"/>
      <c r="C4" s="654"/>
      <c r="D4" s="654"/>
      <c r="E4" s="654"/>
      <c r="F4" s="654"/>
      <c r="G4" s="654"/>
      <c r="H4" s="654"/>
      <c r="I4" s="654"/>
      <c r="J4" s="654"/>
      <c r="K4" s="654"/>
      <c r="L4" s="654"/>
    </row>
    <row r="5" spans="1:12" s="2" customFormat="1" ht="18">
      <c r="A5" s="655" t="s">
        <v>302</v>
      </c>
      <c r="B5" s="655"/>
      <c r="C5" s="655"/>
      <c r="D5" s="655"/>
      <c r="E5" s="655"/>
      <c r="F5" s="655"/>
      <c r="G5" s="655"/>
      <c r="H5" s="655"/>
      <c r="I5" s="655"/>
      <c r="J5" s="655"/>
      <c r="K5" s="655"/>
      <c r="L5" s="655"/>
    </row>
    <row r="6" spans="1:12" s="3" customFormat="1">
      <c r="A6" s="656" t="s">
        <v>506</v>
      </c>
      <c r="B6" s="656"/>
      <c r="C6" s="656"/>
      <c r="D6" s="656"/>
      <c r="E6" s="656"/>
      <c r="F6" s="656"/>
      <c r="G6" s="656"/>
      <c r="H6" s="656"/>
      <c r="I6" s="656"/>
      <c r="J6" s="656"/>
      <c r="K6" s="656"/>
      <c r="L6" s="656"/>
    </row>
    <row r="7" spans="1:12" s="7" customFormat="1" ht="15.75">
      <c r="A7" s="4" t="s">
        <v>45</v>
      </c>
      <c r="B7" s="4"/>
      <c r="C7" s="4"/>
      <c r="D7" s="4"/>
      <c r="E7" s="4"/>
      <c r="F7" s="4"/>
      <c r="G7" s="4"/>
      <c r="H7" s="5"/>
      <c r="I7" s="5"/>
      <c r="J7" s="5"/>
      <c r="L7" s="8" t="s">
        <v>46</v>
      </c>
    </row>
    <row r="8" spans="1:12" ht="21" customHeight="1" thickBot="1">
      <c r="A8" s="657" t="s">
        <v>318</v>
      </c>
      <c r="B8" s="670" t="s">
        <v>309</v>
      </c>
      <c r="C8" s="670"/>
      <c r="D8" s="670"/>
      <c r="E8" s="670"/>
      <c r="F8" s="670"/>
      <c r="G8" s="670"/>
      <c r="H8" s="670"/>
      <c r="I8" s="670"/>
      <c r="J8" s="670"/>
      <c r="K8" s="670"/>
      <c r="L8" s="667" t="s">
        <v>317</v>
      </c>
    </row>
    <row r="9" spans="1:12" ht="15.75" thickBot="1">
      <c r="A9" s="666"/>
      <c r="B9" s="665" t="s">
        <v>292</v>
      </c>
      <c r="C9" s="665"/>
      <c r="D9" s="665"/>
      <c r="E9" s="665"/>
      <c r="F9" s="665"/>
      <c r="G9" s="665"/>
      <c r="H9" s="665"/>
      <c r="I9" s="665"/>
      <c r="J9" s="665"/>
      <c r="K9" s="665"/>
      <c r="L9" s="668"/>
    </row>
    <row r="10" spans="1:12" ht="21" customHeight="1" thickBot="1">
      <c r="A10" s="666"/>
      <c r="B10" s="251" t="s">
        <v>50</v>
      </c>
      <c r="C10" s="251" t="s">
        <v>52</v>
      </c>
      <c r="D10" s="251" t="s">
        <v>54</v>
      </c>
      <c r="E10" s="251" t="s">
        <v>84</v>
      </c>
      <c r="F10" s="251" t="s">
        <v>57</v>
      </c>
      <c r="G10" s="251" t="s">
        <v>59</v>
      </c>
      <c r="H10" s="251" t="s">
        <v>61</v>
      </c>
      <c r="I10" s="251" t="s">
        <v>291</v>
      </c>
      <c r="J10" s="251" t="s">
        <v>64</v>
      </c>
      <c r="K10" s="251" t="s">
        <v>11</v>
      </c>
      <c r="L10" s="668"/>
    </row>
    <row r="11" spans="1:12" ht="23.25" customHeight="1">
      <c r="A11" s="658"/>
      <c r="B11" s="519" t="s">
        <v>51</v>
      </c>
      <c r="C11" s="519" t="s">
        <v>53</v>
      </c>
      <c r="D11" s="519" t="s">
        <v>55</v>
      </c>
      <c r="E11" s="519" t="s">
        <v>56</v>
      </c>
      <c r="F11" s="519" t="s">
        <v>58</v>
      </c>
      <c r="G11" s="519" t="s">
        <v>60</v>
      </c>
      <c r="H11" s="519" t="s">
        <v>62</v>
      </c>
      <c r="I11" s="519" t="s">
        <v>149</v>
      </c>
      <c r="J11" s="519" t="s">
        <v>273</v>
      </c>
      <c r="K11" s="252" t="s">
        <v>12</v>
      </c>
      <c r="L11" s="669"/>
    </row>
    <row r="12" spans="1:12" ht="26.25" customHeight="1" thickBot="1">
      <c r="A12" s="253" t="s">
        <v>50</v>
      </c>
      <c r="B12" s="520">
        <v>320</v>
      </c>
      <c r="C12" s="520">
        <v>67</v>
      </c>
      <c r="D12" s="520">
        <v>9</v>
      </c>
      <c r="E12" s="520">
        <v>6</v>
      </c>
      <c r="F12" s="520">
        <v>3</v>
      </c>
      <c r="G12" s="520">
        <v>3</v>
      </c>
      <c r="H12" s="520">
        <v>16</v>
      </c>
      <c r="I12" s="520">
        <v>6</v>
      </c>
      <c r="J12" s="520">
        <v>0</v>
      </c>
      <c r="K12" s="254">
        <f>SUM(B12:J12)</f>
        <v>430</v>
      </c>
      <c r="L12" s="255" t="s">
        <v>51</v>
      </c>
    </row>
    <row r="13" spans="1:12" ht="26.25" customHeight="1" thickBot="1">
      <c r="A13" s="256" t="s">
        <v>52</v>
      </c>
      <c r="B13" s="257">
        <v>69</v>
      </c>
      <c r="C13" s="257">
        <v>190</v>
      </c>
      <c r="D13" s="257">
        <v>15</v>
      </c>
      <c r="E13" s="257">
        <v>11</v>
      </c>
      <c r="F13" s="257">
        <v>3</v>
      </c>
      <c r="G13" s="257">
        <v>0</v>
      </c>
      <c r="H13" s="257">
        <v>8</v>
      </c>
      <c r="I13" s="257">
        <v>5</v>
      </c>
      <c r="J13" s="257">
        <v>0</v>
      </c>
      <c r="K13" s="258">
        <f>SUM(B13:J13)</f>
        <v>301</v>
      </c>
      <c r="L13" s="259" t="s">
        <v>53</v>
      </c>
    </row>
    <row r="14" spans="1:12" ht="26.25" customHeight="1" thickBot="1">
      <c r="A14" s="253" t="s">
        <v>54</v>
      </c>
      <c r="B14" s="282">
        <v>10</v>
      </c>
      <c r="C14" s="282">
        <v>13</v>
      </c>
      <c r="D14" s="282">
        <v>19</v>
      </c>
      <c r="E14" s="282">
        <v>2</v>
      </c>
      <c r="F14" s="282">
        <v>0</v>
      </c>
      <c r="G14" s="282">
        <v>0</v>
      </c>
      <c r="H14" s="282">
        <v>4</v>
      </c>
      <c r="I14" s="282">
        <v>0</v>
      </c>
      <c r="J14" s="282">
        <v>0</v>
      </c>
      <c r="K14" s="254">
        <f>SUM(B14:J14)</f>
        <v>48</v>
      </c>
      <c r="L14" s="255" t="s">
        <v>55</v>
      </c>
    </row>
    <row r="15" spans="1:12" ht="26.25" customHeight="1" thickBot="1">
      <c r="A15" s="256" t="s">
        <v>84</v>
      </c>
      <c r="B15" s="257">
        <v>12</v>
      </c>
      <c r="C15" s="257">
        <v>14</v>
      </c>
      <c r="D15" s="257">
        <v>2</v>
      </c>
      <c r="E15" s="257">
        <v>15</v>
      </c>
      <c r="F15" s="257">
        <v>0</v>
      </c>
      <c r="G15" s="257">
        <v>0</v>
      </c>
      <c r="H15" s="257">
        <v>5</v>
      </c>
      <c r="I15" s="257">
        <v>1</v>
      </c>
      <c r="J15" s="257">
        <v>0</v>
      </c>
      <c r="K15" s="258">
        <f t="shared" ref="K15:K20" si="0">SUM(B15:J15)</f>
        <v>49</v>
      </c>
      <c r="L15" s="259" t="s">
        <v>56</v>
      </c>
    </row>
    <row r="16" spans="1:12" ht="26.25" customHeight="1" thickBot="1">
      <c r="A16" s="253" t="s">
        <v>57</v>
      </c>
      <c r="B16" s="282">
        <v>7</v>
      </c>
      <c r="C16" s="282">
        <v>7</v>
      </c>
      <c r="D16" s="282">
        <v>1</v>
      </c>
      <c r="E16" s="282">
        <v>0</v>
      </c>
      <c r="F16" s="282">
        <v>5</v>
      </c>
      <c r="G16" s="282">
        <v>0</v>
      </c>
      <c r="H16" s="282">
        <v>0</v>
      </c>
      <c r="I16" s="282">
        <v>0</v>
      </c>
      <c r="J16" s="282">
        <v>1</v>
      </c>
      <c r="K16" s="523">
        <f t="shared" si="0"/>
        <v>21</v>
      </c>
      <c r="L16" s="255" t="s">
        <v>58</v>
      </c>
    </row>
    <row r="17" spans="1:12" ht="26.25" customHeight="1" thickBot="1">
      <c r="A17" s="256" t="s">
        <v>59</v>
      </c>
      <c r="B17" s="257">
        <v>0</v>
      </c>
      <c r="C17" s="257">
        <v>0</v>
      </c>
      <c r="D17" s="257">
        <v>0</v>
      </c>
      <c r="E17" s="257">
        <v>0</v>
      </c>
      <c r="F17" s="257">
        <v>0</v>
      </c>
      <c r="G17" s="257">
        <v>3</v>
      </c>
      <c r="H17" s="257">
        <v>0</v>
      </c>
      <c r="I17" s="257">
        <v>0</v>
      </c>
      <c r="J17" s="257">
        <v>0</v>
      </c>
      <c r="K17" s="258">
        <f t="shared" si="0"/>
        <v>3</v>
      </c>
      <c r="L17" s="259" t="s">
        <v>60</v>
      </c>
    </row>
    <row r="18" spans="1:12" ht="26.25" customHeight="1" thickBot="1">
      <c r="A18" s="253" t="s">
        <v>61</v>
      </c>
      <c r="B18" s="282">
        <v>17</v>
      </c>
      <c r="C18" s="282">
        <v>6</v>
      </c>
      <c r="D18" s="282">
        <v>2</v>
      </c>
      <c r="E18" s="282">
        <v>5</v>
      </c>
      <c r="F18" s="282">
        <v>1</v>
      </c>
      <c r="G18" s="282">
        <v>0</v>
      </c>
      <c r="H18" s="282">
        <v>10</v>
      </c>
      <c r="I18" s="282">
        <v>0</v>
      </c>
      <c r="J18" s="282">
        <v>0</v>
      </c>
      <c r="K18" s="254">
        <f t="shared" si="0"/>
        <v>41</v>
      </c>
      <c r="L18" s="255" t="s">
        <v>62</v>
      </c>
    </row>
    <row r="19" spans="1:12" ht="26.25" customHeight="1" thickBot="1">
      <c r="A19" s="256" t="s">
        <v>291</v>
      </c>
      <c r="B19" s="257">
        <v>1</v>
      </c>
      <c r="C19" s="257">
        <v>5</v>
      </c>
      <c r="D19" s="257">
        <v>0</v>
      </c>
      <c r="E19" s="257">
        <v>0</v>
      </c>
      <c r="F19" s="257">
        <v>0</v>
      </c>
      <c r="G19" s="257">
        <v>0</v>
      </c>
      <c r="H19" s="257">
        <v>0</v>
      </c>
      <c r="I19" s="257">
        <v>6</v>
      </c>
      <c r="J19" s="257">
        <v>0</v>
      </c>
      <c r="K19" s="258">
        <f t="shared" si="0"/>
        <v>12</v>
      </c>
      <c r="L19" s="259" t="s">
        <v>149</v>
      </c>
    </row>
    <row r="20" spans="1:12" ht="26.25" customHeight="1">
      <c r="A20" s="260" t="s">
        <v>64</v>
      </c>
      <c r="B20" s="286">
        <v>0</v>
      </c>
      <c r="C20" s="286">
        <v>0</v>
      </c>
      <c r="D20" s="286">
        <v>0</v>
      </c>
      <c r="E20" s="286">
        <v>0</v>
      </c>
      <c r="F20" s="286">
        <v>0</v>
      </c>
      <c r="G20" s="286">
        <v>0</v>
      </c>
      <c r="H20" s="286">
        <v>0</v>
      </c>
      <c r="I20" s="286">
        <v>0</v>
      </c>
      <c r="J20" s="286">
        <v>0</v>
      </c>
      <c r="K20" s="261">
        <f t="shared" si="0"/>
        <v>0</v>
      </c>
      <c r="L20" s="262" t="s">
        <v>273</v>
      </c>
    </row>
    <row r="21" spans="1:12" ht="26.25" customHeight="1">
      <c r="A21" s="263" t="s">
        <v>11</v>
      </c>
      <c r="B21" s="340">
        <f>SUM(B12:B20)</f>
        <v>436</v>
      </c>
      <c r="C21" s="264">
        <f t="shared" ref="C21:J21" si="1">SUM(C12:C20)</f>
        <v>302</v>
      </c>
      <c r="D21" s="264">
        <f t="shared" si="1"/>
        <v>48</v>
      </c>
      <c r="E21" s="264">
        <f t="shared" si="1"/>
        <v>39</v>
      </c>
      <c r="F21" s="264">
        <f t="shared" si="1"/>
        <v>12</v>
      </c>
      <c r="G21" s="264">
        <f t="shared" si="1"/>
        <v>6</v>
      </c>
      <c r="H21" s="264">
        <f t="shared" si="1"/>
        <v>43</v>
      </c>
      <c r="I21" s="264">
        <f t="shared" si="1"/>
        <v>18</v>
      </c>
      <c r="J21" s="264">
        <f t="shared" si="1"/>
        <v>1</v>
      </c>
      <c r="K21" s="521">
        <f>SUM(K12:K20)</f>
        <v>905</v>
      </c>
      <c r="L21" s="265" t="s">
        <v>12</v>
      </c>
    </row>
    <row r="22" spans="1:12">
      <c r="A22" s="145"/>
    </row>
  </sheetData>
  <mergeCells count="8">
    <mergeCell ref="B9:K9"/>
    <mergeCell ref="A8:A11"/>
    <mergeCell ref="L8:L11"/>
    <mergeCell ref="A3:L3"/>
    <mergeCell ref="A4:L4"/>
    <mergeCell ref="A5:L5"/>
    <mergeCell ref="A6:L6"/>
    <mergeCell ref="B8:K8"/>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rightToLeft="1" view="pageBreakPreview" topLeftCell="A9" zoomScaleNormal="100" zoomScaleSheetLayoutView="100" workbookViewId="0">
      <selection activeCell="E11" sqref="E11"/>
    </sheetView>
  </sheetViews>
  <sheetFormatPr defaultColWidth="9.140625" defaultRowHeight="12.75"/>
  <cols>
    <col min="1" max="1" width="21.140625" style="147" customWidth="1"/>
    <col min="2" max="7" width="14.85546875" style="147" customWidth="1"/>
    <col min="8" max="8" width="21.140625" style="147" customWidth="1"/>
    <col min="9" max="11" width="6.42578125" style="3" customWidth="1"/>
    <col min="12" max="16384" width="9.140625" style="3"/>
  </cols>
  <sheetData>
    <row r="1" spans="1:11" ht="30.75">
      <c r="A1" s="444" t="s">
        <v>101</v>
      </c>
      <c r="B1" s="444"/>
      <c r="C1" s="444"/>
      <c r="D1" s="445"/>
      <c r="E1" s="445"/>
      <c r="F1" s="445"/>
      <c r="G1" s="445"/>
      <c r="H1" s="446" t="s">
        <v>124</v>
      </c>
    </row>
    <row r="2" spans="1:11" ht="12" customHeight="1">
      <c r="A2" s="151"/>
      <c r="B2" s="151"/>
      <c r="C2" s="151"/>
      <c r="D2" s="152"/>
      <c r="E2" s="152"/>
      <c r="F2" s="152"/>
      <c r="G2" s="152"/>
      <c r="H2" s="152"/>
    </row>
    <row r="3" spans="1:11" s="498" customFormat="1" ht="23.25">
      <c r="A3" s="653" t="s">
        <v>145</v>
      </c>
      <c r="B3" s="653"/>
      <c r="C3" s="653"/>
      <c r="D3" s="653"/>
      <c r="E3" s="653"/>
      <c r="F3" s="653"/>
      <c r="G3" s="653"/>
      <c r="H3" s="653"/>
    </row>
    <row r="4" spans="1:11" s="2" customFormat="1" ht="21.75">
      <c r="A4" s="654" t="s">
        <v>513</v>
      </c>
      <c r="B4" s="654"/>
      <c r="C4" s="654"/>
      <c r="D4" s="654"/>
      <c r="E4" s="654"/>
      <c r="F4" s="654"/>
      <c r="G4" s="654"/>
      <c r="H4" s="654"/>
      <c r="I4" s="508"/>
      <c r="J4" s="508"/>
      <c r="K4" s="508"/>
    </row>
    <row r="5" spans="1:11" s="2" customFormat="1" ht="18">
      <c r="A5" s="655" t="s">
        <v>319</v>
      </c>
      <c r="B5" s="655"/>
      <c r="C5" s="655"/>
      <c r="D5" s="655"/>
      <c r="E5" s="655"/>
      <c r="F5" s="655"/>
      <c r="G5" s="655"/>
      <c r="H5" s="655"/>
    </row>
    <row r="6" spans="1:11" ht="15">
      <c r="A6" s="656" t="s">
        <v>514</v>
      </c>
      <c r="B6" s="656"/>
      <c r="C6" s="656"/>
      <c r="D6" s="656"/>
      <c r="E6" s="656"/>
      <c r="F6" s="656"/>
      <c r="G6" s="656"/>
      <c r="H6" s="656"/>
      <c r="I6" s="506"/>
      <c r="J6" s="506"/>
      <c r="K6" s="506"/>
    </row>
    <row r="7" spans="1:11" s="7" customFormat="1" ht="15.75">
      <c r="A7" s="146" t="s">
        <v>47</v>
      </c>
      <c r="B7" s="146"/>
      <c r="C7" s="146"/>
      <c r="D7" s="146"/>
      <c r="E7" s="146"/>
      <c r="F7" s="146"/>
      <c r="G7" s="146"/>
      <c r="H7" s="8" t="s">
        <v>48</v>
      </c>
      <c r="J7" s="5"/>
      <c r="K7" s="5"/>
    </row>
    <row r="8" spans="1:11" ht="36.75" customHeight="1">
      <c r="A8" s="671" t="s">
        <v>143</v>
      </c>
      <c r="B8" s="659" t="s">
        <v>512</v>
      </c>
      <c r="C8" s="661"/>
      <c r="D8" s="664" t="s">
        <v>483</v>
      </c>
      <c r="E8" s="664"/>
      <c r="F8" s="664" t="s">
        <v>511</v>
      </c>
      <c r="G8" s="664"/>
      <c r="H8" s="672" t="s">
        <v>144</v>
      </c>
    </row>
    <row r="9" spans="1:11" s="9" customFormat="1" ht="35.25" customHeight="1">
      <c r="A9" s="671"/>
      <c r="B9" s="222" t="s">
        <v>288</v>
      </c>
      <c r="C9" s="222" t="s">
        <v>281</v>
      </c>
      <c r="D9" s="222" t="s">
        <v>288</v>
      </c>
      <c r="E9" s="222" t="s">
        <v>281</v>
      </c>
      <c r="F9" s="222" t="s">
        <v>288</v>
      </c>
      <c r="G9" s="222" t="s">
        <v>281</v>
      </c>
      <c r="H9" s="672"/>
    </row>
    <row r="10" spans="1:11" s="10" customFormat="1" ht="33.75" customHeight="1" thickBot="1">
      <c r="A10" s="210" t="s">
        <v>88</v>
      </c>
      <c r="B10" s="241">
        <v>616</v>
      </c>
      <c r="C10" s="266">
        <f>B10/$B$16%</f>
        <v>57.302325581395351</v>
      </c>
      <c r="D10" s="241">
        <v>508</v>
      </c>
      <c r="E10" s="268">
        <f>D10/$D$16%</f>
        <v>48.28897338403042</v>
      </c>
      <c r="F10" s="241">
        <v>469</v>
      </c>
      <c r="G10" s="268">
        <f>F10/$F$16%</f>
        <v>51.8232044198895</v>
      </c>
      <c r="H10" s="212" t="s">
        <v>126</v>
      </c>
    </row>
    <row r="11" spans="1:11" s="10" customFormat="1" ht="33.75" customHeight="1" thickTop="1" thickBot="1">
      <c r="A11" s="213" t="s">
        <v>75</v>
      </c>
      <c r="B11" s="242">
        <v>22</v>
      </c>
      <c r="C11" s="267">
        <f t="shared" ref="C11:C15" si="0">B11/$B$16%</f>
        <v>2.0465116279069768</v>
      </c>
      <c r="D11" s="242">
        <v>32</v>
      </c>
      <c r="E11" s="267">
        <f t="shared" ref="E11:E15" si="1">D11/$D$16%</f>
        <v>3.0418250950570345</v>
      </c>
      <c r="F11" s="242">
        <v>35</v>
      </c>
      <c r="G11" s="267">
        <f>F11/$F$16%</f>
        <v>3.867403314917127</v>
      </c>
      <c r="H11" s="215" t="s">
        <v>70</v>
      </c>
    </row>
    <row r="12" spans="1:11" s="10" customFormat="1" ht="33.75" customHeight="1" thickTop="1" thickBot="1">
      <c r="A12" s="216" t="s">
        <v>76</v>
      </c>
      <c r="B12" s="243">
        <v>282</v>
      </c>
      <c r="C12" s="268">
        <f t="shared" si="0"/>
        <v>26.232558139534884</v>
      </c>
      <c r="D12" s="243">
        <v>313</v>
      </c>
      <c r="E12" s="268">
        <f t="shared" si="1"/>
        <v>29.752851711026619</v>
      </c>
      <c r="F12" s="243">
        <v>263</v>
      </c>
      <c r="G12" s="268">
        <f t="shared" ref="G12:G15" si="2">F12/$F$16%</f>
        <v>29.060773480662981</v>
      </c>
      <c r="H12" s="217" t="s">
        <v>71</v>
      </c>
    </row>
    <row r="13" spans="1:11" s="10" customFormat="1" ht="33.75" customHeight="1" thickTop="1" thickBot="1">
      <c r="A13" s="213" t="s">
        <v>77</v>
      </c>
      <c r="B13" s="242">
        <v>128</v>
      </c>
      <c r="C13" s="267">
        <f t="shared" si="0"/>
        <v>11.906976744186046</v>
      </c>
      <c r="D13" s="242">
        <v>157</v>
      </c>
      <c r="E13" s="267">
        <f t="shared" si="1"/>
        <v>14.923954372623575</v>
      </c>
      <c r="F13" s="242">
        <v>105</v>
      </c>
      <c r="G13" s="267">
        <f t="shared" si="2"/>
        <v>11.60220994475138</v>
      </c>
      <c r="H13" s="215" t="s">
        <v>72</v>
      </c>
    </row>
    <row r="14" spans="1:11" s="10" customFormat="1" ht="33.75" customHeight="1" thickTop="1" thickBot="1">
      <c r="A14" s="216" t="s">
        <v>78</v>
      </c>
      <c r="B14" s="243">
        <v>10</v>
      </c>
      <c r="C14" s="268">
        <f t="shared" si="0"/>
        <v>0.93023255813953487</v>
      </c>
      <c r="D14" s="243">
        <v>15</v>
      </c>
      <c r="E14" s="268">
        <f t="shared" si="1"/>
        <v>1.4258555133079849</v>
      </c>
      <c r="F14" s="243">
        <v>17</v>
      </c>
      <c r="G14" s="268">
        <f t="shared" si="2"/>
        <v>1.878453038674033</v>
      </c>
      <c r="H14" s="217" t="s">
        <v>73</v>
      </c>
    </row>
    <row r="15" spans="1:11" s="10" customFormat="1" ht="33.75" customHeight="1" thickTop="1">
      <c r="A15" s="218" t="s">
        <v>79</v>
      </c>
      <c r="B15" s="242">
        <v>17</v>
      </c>
      <c r="C15" s="267">
        <f t="shared" si="0"/>
        <v>1.5813953488372092</v>
      </c>
      <c r="D15" s="242">
        <v>27</v>
      </c>
      <c r="E15" s="267">
        <f t="shared" si="1"/>
        <v>2.5665399239543727</v>
      </c>
      <c r="F15" s="242">
        <v>16</v>
      </c>
      <c r="G15" s="267">
        <f t="shared" si="2"/>
        <v>1.7679558011049723</v>
      </c>
      <c r="H15" s="219" t="s">
        <v>74</v>
      </c>
    </row>
    <row r="16" spans="1:11" s="10" customFormat="1" ht="24" customHeight="1">
      <c r="A16" s="220" t="s">
        <v>23</v>
      </c>
      <c r="B16" s="518">
        <f>SUM(B10:B15)</f>
        <v>1075</v>
      </c>
      <c r="C16" s="280">
        <f>SUM(C10:C15)</f>
        <v>100</v>
      </c>
      <c r="D16" s="516">
        <f t="shared" ref="D16:F16" si="3">SUM(D10:D15)</f>
        <v>1052</v>
      </c>
      <c r="E16" s="280">
        <f t="shared" si="3"/>
        <v>99.999999999999986</v>
      </c>
      <c r="F16" s="516">
        <f t="shared" si="3"/>
        <v>905</v>
      </c>
      <c r="G16" s="280">
        <f>SUM(G10:G15)</f>
        <v>100</v>
      </c>
      <c r="H16" s="221" t="s">
        <v>24</v>
      </c>
    </row>
    <row r="17" s="12" customFormat="1"/>
  </sheetData>
  <mergeCells count="9">
    <mergeCell ref="A3:H3"/>
    <mergeCell ref="A4:H4"/>
    <mergeCell ref="A5:H5"/>
    <mergeCell ref="A6:H6"/>
    <mergeCell ref="A8:A9"/>
    <mergeCell ref="B8:C8"/>
    <mergeCell ref="D8:E8"/>
    <mergeCell ref="F8:G8"/>
    <mergeCell ref="H8:H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49"/>
  <sheetViews>
    <sheetView rightToLeft="1" view="pageBreakPreview" zoomScaleNormal="100" zoomScaleSheetLayoutView="100" workbookViewId="0">
      <selection activeCell="B9" sqref="B9"/>
    </sheetView>
  </sheetViews>
  <sheetFormatPr defaultColWidth="9.140625" defaultRowHeight="12.75"/>
  <cols>
    <col min="1" max="1" width="23.7109375" style="13" customWidth="1"/>
    <col min="2" max="8" width="13" style="3" customWidth="1"/>
    <col min="9" max="9" width="24.140625" style="13" customWidth="1"/>
    <col min="10" max="11" width="9.140625" style="3"/>
    <col min="12" max="12" width="42.7109375" style="3" customWidth="1"/>
    <col min="13" max="16384" width="9.140625" style="3"/>
  </cols>
  <sheetData>
    <row r="1" spans="1:14" s="337" customFormat="1" ht="30.75">
      <c r="A1" s="444" t="s">
        <v>101</v>
      </c>
      <c r="B1" s="445"/>
      <c r="C1" s="445"/>
      <c r="D1" s="445"/>
      <c r="E1" s="445"/>
      <c r="F1" s="445"/>
      <c r="G1" s="445"/>
      <c r="H1" s="447"/>
      <c r="I1" s="446" t="s">
        <v>124</v>
      </c>
    </row>
    <row r="2" spans="1:14" ht="12" customHeight="1">
      <c r="A2" s="64"/>
      <c r="B2" s="65"/>
      <c r="C2" s="65"/>
      <c r="D2" s="65"/>
      <c r="E2" s="65"/>
      <c r="F2" s="65"/>
      <c r="G2" s="64"/>
      <c r="H2" s="65"/>
      <c r="I2" s="3"/>
    </row>
    <row r="3" spans="1:14" s="498" customFormat="1" ht="23.25">
      <c r="A3" s="675" t="s">
        <v>65</v>
      </c>
      <c r="B3" s="675"/>
      <c r="C3" s="675"/>
      <c r="D3" s="675"/>
      <c r="E3" s="675"/>
      <c r="F3" s="675"/>
      <c r="G3" s="675"/>
      <c r="H3" s="675"/>
      <c r="I3" s="675"/>
    </row>
    <row r="4" spans="1:14" s="2" customFormat="1" ht="21.75">
      <c r="A4" s="676" t="s">
        <v>505</v>
      </c>
      <c r="B4" s="676"/>
      <c r="C4" s="676"/>
      <c r="D4" s="676"/>
      <c r="E4" s="676"/>
      <c r="F4" s="676"/>
      <c r="G4" s="676"/>
      <c r="H4" s="676"/>
      <c r="I4" s="676"/>
      <c r="J4" s="508"/>
      <c r="K4" s="508"/>
      <c r="L4" s="508"/>
    </row>
    <row r="5" spans="1:14" s="2" customFormat="1" ht="18">
      <c r="A5" s="677" t="s">
        <v>320</v>
      </c>
      <c r="B5" s="677"/>
      <c r="C5" s="677"/>
      <c r="D5" s="677"/>
      <c r="E5" s="677"/>
      <c r="F5" s="677"/>
      <c r="G5" s="677"/>
      <c r="H5" s="677"/>
      <c r="I5" s="677"/>
    </row>
    <row r="6" spans="1:14" ht="15">
      <c r="A6" s="656" t="s">
        <v>506</v>
      </c>
      <c r="B6" s="656"/>
      <c r="C6" s="656"/>
      <c r="D6" s="656"/>
      <c r="E6" s="656"/>
      <c r="F6" s="656"/>
      <c r="G6" s="656"/>
      <c r="H6" s="656"/>
      <c r="I6" s="656"/>
      <c r="J6" s="506"/>
      <c r="K6" s="506"/>
      <c r="L6" s="506"/>
    </row>
    <row r="7" spans="1:14" s="7" customFormat="1" ht="15.75">
      <c r="A7" s="4" t="s">
        <v>82</v>
      </c>
      <c r="B7" s="5"/>
      <c r="C7" s="5"/>
      <c r="D7" s="6"/>
      <c r="F7" s="5"/>
      <c r="G7" s="5"/>
      <c r="H7" s="6"/>
      <c r="I7" s="8" t="s">
        <v>83</v>
      </c>
      <c r="J7" s="5"/>
      <c r="L7" s="5"/>
      <c r="M7" s="5"/>
      <c r="N7" s="6"/>
    </row>
    <row r="8" spans="1:14" ht="57" customHeight="1" thickBot="1">
      <c r="A8" s="678" t="s">
        <v>312</v>
      </c>
      <c r="B8" s="269" t="s">
        <v>88</v>
      </c>
      <c r="C8" s="269" t="s">
        <v>89</v>
      </c>
      <c r="D8" s="269" t="s">
        <v>76</v>
      </c>
      <c r="E8" s="269" t="s">
        <v>77</v>
      </c>
      <c r="F8" s="269" t="s">
        <v>78</v>
      </c>
      <c r="G8" s="269" t="s">
        <v>79</v>
      </c>
      <c r="H8" s="270" t="s">
        <v>11</v>
      </c>
      <c r="I8" s="673" t="s">
        <v>412</v>
      </c>
    </row>
    <row r="9" spans="1:14" s="10" customFormat="1" ht="39" customHeight="1" thickTop="1">
      <c r="A9" s="679"/>
      <c r="B9" s="271" t="s">
        <v>126</v>
      </c>
      <c r="C9" s="271" t="s">
        <v>70</v>
      </c>
      <c r="D9" s="271" t="s">
        <v>71</v>
      </c>
      <c r="E9" s="271" t="s">
        <v>72</v>
      </c>
      <c r="F9" s="271" t="s">
        <v>73</v>
      </c>
      <c r="G9" s="271" t="s">
        <v>74</v>
      </c>
      <c r="H9" s="272" t="s">
        <v>12</v>
      </c>
      <c r="I9" s="674"/>
      <c r="M9" s="79" t="s">
        <v>115</v>
      </c>
      <c r="N9" s="79" t="s">
        <v>116</v>
      </c>
    </row>
    <row r="10" spans="1:14" s="10" customFormat="1" ht="30.75" customHeight="1" thickBot="1">
      <c r="A10" s="210" t="s">
        <v>88</v>
      </c>
      <c r="B10" s="130">
        <v>421</v>
      </c>
      <c r="C10" s="130">
        <v>17</v>
      </c>
      <c r="D10" s="130">
        <v>21</v>
      </c>
      <c r="E10" s="176">
        <v>8</v>
      </c>
      <c r="F10" s="176">
        <v>1</v>
      </c>
      <c r="G10" s="176">
        <v>1</v>
      </c>
      <c r="H10" s="20">
        <f>SUM(B10:G10)</f>
        <v>469</v>
      </c>
      <c r="I10" s="273" t="s">
        <v>126</v>
      </c>
      <c r="L10" s="80" t="s">
        <v>272</v>
      </c>
      <c r="M10" s="10">
        <f t="shared" ref="M10:M15" si="0">H10</f>
        <v>469</v>
      </c>
      <c r="N10" s="10">
        <f>B16</f>
        <v>450</v>
      </c>
    </row>
    <row r="11" spans="1:14" s="10" customFormat="1" ht="30.75" customHeight="1" thickTop="1" thickBot="1">
      <c r="A11" s="213" t="s">
        <v>481</v>
      </c>
      <c r="B11" s="171">
        <v>21</v>
      </c>
      <c r="C11" s="171">
        <v>5</v>
      </c>
      <c r="D11" s="171">
        <v>6</v>
      </c>
      <c r="E11" s="171">
        <v>2</v>
      </c>
      <c r="F11" s="171">
        <v>1</v>
      </c>
      <c r="G11" s="171">
        <v>0</v>
      </c>
      <c r="H11" s="21">
        <f t="shared" ref="H11:H15" si="1">SUM(B11:G11)</f>
        <v>35</v>
      </c>
      <c r="I11" s="274" t="s">
        <v>70</v>
      </c>
      <c r="L11" s="80" t="s">
        <v>130</v>
      </c>
      <c r="M11" s="10">
        <f t="shared" si="0"/>
        <v>35</v>
      </c>
      <c r="N11" s="10">
        <f>C16</f>
        <v>22</v>
      </c>
    </row>
    <row r="12" spans="1:14" s="10" customFormat="1" ht="30.75" customHeight="1" thickTop="1" thickBot="1">
      <c r="A12" s="216" t="s">
        <v>76</v>
      </c>
      <c r="B12" s="172">
        <v>6</v>
      </c>
      <c r="C12" s="172">
        <v>0</v>
      </c>
      <c r="D12" s="132">
        <v>186</v>
      </c>
      <c r="E12" s="132">
        <v>39</v>
      </c>
      <c r="F12" s="132">
        <v>19</v>
      </c>
      <c r="G12" s="132">
        <v>13</v>
      </c>
      <c r="H12" s="22">
        <f>SUM(B12:G12)</f>
        <v>263</v>
      </c>
      <c r="I12" s="275" t="s">
        <v>71</v>
      </c>
      <c r="L12" s="80" t="s">
        <v>131</v>
      </c>
      <c r="M12" s="10">
        <f t="shared" si="0"/>
        <v>263</v>
      </c>
      <c r="N12" s="3">
        <f>D16</f>
        <v>238</v>
      </c>
    </row>
    <row r="13" spans="1:14" s="10" customFormat="1" ht="30.75" customHeight="1" thickTop="1" thickBot="1">
      <c r="A13" s="213" t="s">
        <v>77</v>
      </c>
      <c r="B13" s="171">
        <v>1</v>
      </c>
      <c r="C13" s="171">
        <v>0</v>
      </c>
      <c r="D13" s="131">
        <v>9</v>
      </c>
      <c r="E13" s="171">
        <v>93</v>
      </c>
      <c r="F13" s="171">
        <v>2</v>
      </c>
      <c r="G13" s="171">
        <v>0</v>
      </c>
      <c r="H13" s="21">
        <f t="shared" si="1"/>
        <v>105</v>
      </c>
      <c r="I13" s="274" t="s">
        <v>72</v>
      </c>
      <c r="L13" s="80" t="s">
        <v>132</v>
      </c>
      <c r="M13" s="10">
        <f t="shared" si="0"/>
        <v>105</v>
      </c>
      <c r="N13" s="3">
        <f>E16</f>
        <v>149</v>
      </c>
    </row>
    <row r="14" spans="1:14" s="10" customFormat="1" ht="30.75" customHeight="1" thickTop="1" thickBot="1">
      <c r="A14" s="216" t="s">
        <v>78</v>
      </c>
      <c r="B14" s="172">
        <v>1</v>
      </c>
      <c r="C14" s="172">
        <v>0</v>
      </c>
      <c r="D14" s="172">
        <v>10</v>
      </c>
      <c r="E14" s="172">
        <v>3</v>
      </c>
      <c r="F14" s="172">
        <v>2</v>
      </c>
      <c r="G14" s="172">
        <v>1</v>
      </c>
      <c r="H14" s="22">
        <f t="shared" si="1"/>
        <v>17</v>
      </c>
      <c r="I14" s="275" t="s">
        <v>73</v>
      </c>
      <c r="L14" s="80" t="s">
        <v>133</v>
      </c>
      <c r="M14" s="10">
        <f>H14</f>
        <v>17</v>
      </c>
      <c r="N14" s="3">
        <f>F16</f>
        <v>26</v>
      </c>
    </row>
    <row r="15" spans="1:14" s="10" customFormat="1" ht="30.75" customHeight="1" thickTop="1" thickBot="1">
      <c r="A15" s="218" t="s">
        <v>79</v>
      </c>
      <c r="B15" s="173">
        <v>0</v>
      </c>
      <c r="C15" s="173">
        <v>0</v>
      </c>
      <c r="D15" s="133">
        <v>6</v>
      </c>
      <c r="E15" s="173">
        <v>4</v>
      </c>
      <c r="F15" s="173">
        <v>1</v>
      </c>
      <c r="G15" s="173">
        <v>5</v>
      </c>
      <c r="H15" s="23">
        <f t="shared" si="1"/>
        <v>16</v>
      </c>
      <c r="I15" s="276" t="s">
        <v>74</v>
      </c>
      <c r="L15" s="80" t="s">
        <v>134</v>
      </c>
      <c r="M15" s="10">
        <f t="shared" si="0"/>
        <v>16</v>
      </c>
      <c r="N15" s="3">
        <f>G16</f>
        <v>20</v>
      </c>
    </row>
    <row r="16" spans="1:14" s="10" customFormat="1" ht="30.75" customHeight="1" thickTop="1">
      <c r="A16" s="277" t="s">
        <v>23</v>
      </c>
      <c r="B16" s="239">
        <f>SUM(B10:B15)</f>
        <v>450</v>
      </c>
      <c r="C16" s="239">
        <f t="shared" ref="C16:H16" si="2">SUM(C10:C15)</f>
        <v>22</v>
      </c>
      <c r="D16" s="239">
        <f t="shared" si="2"/>
        <v>238</v>
      </c>
      <c r="E16" s="239">
        <f>SUM(E10:E15)</f>
        <v>149</v>
      </c>
      <c r="F16" s="239">
        <f t="shared" si="2"/>
        <v>26</v>
      </c>
      <c r="G16" s="239">
        <f>SUM(G10:G15)</f>
        <v>20</v>
      </c>
      <c r="H16" s="239">
        <f t="shared" si="2"/>
        <v>905</v>
      </c>
      <c r="I16" s="278" t="s">
        <v>24</v>
      </c>
      <c r="M16" s="10">
        <f>SUM(M10:M15)</f>
        <v>905</v>
      </c>
      <c r="N16" s="10">
        <f>SUM(N10:N15)</f>
        <v>905</v>
      </c>
    </row>
    <row r="17" spans="1:10">
      <c r="A17" s="64"/>
      <c r="B17" s="65"/>
      <c r="C17" s="65"/>
      <c r="D17" s="65"/>
      <c r="E17" s="65"/>
      <c r="F17" s="65"/>
      <c r="G17" s="65"/>
      <c r="H17" s="65"/>
      <c r="I17" s="64"/>
    </row>
    <row r="18" spans="1:10" s="59" customFormat="1" ht="21.75">
      <c r="A18" s="627" t="s">
        <v>65</v>
      </c>
      <c r="B18" s="627"/>
      <c r="C18" s="627"/>
      <c r="D18" s="627"/>
      <c r="E18" s="627"/>
      <c r="F18" s="627"/>
      <c r="G18" s="627"/>
      <c r="H18" s="627"/>
      <c r="I18" s="627"/>
      <c r="J18" s="502"/>
    </row>
    <row r="19" spans="1:10" s="59" customFormat="1" ht="21.75">
      <c r="A19" s="676" t="s">
        <v>505</v>
      </c>
      <c r="B19" s="676"/>
      <c r="C19" s="676"/>
      <c r="D19" s="676"/>
      <c r="E19" s="676"/>
      <c r="F19" s="676"/>
      <c r="G19" s="676"/>
      <c r="H19" s="676"/>
      <c r="I19" s="676"/>
      <c r="J19" s="502"/>
    </row>
    <row r="20" spans="1:10" s="59" customFormat="1" ht="15">
      <c r="A20" s="628" t="s">
        <v>320</v>
      </c>
      <c r="B20" s="628"/>
      <c r="C20" s="628"/>
      <c r="D20" s="628"/>
      <c r="E20" s="628"/>
      <c r="F20" s="628"/>
      <c r="G20" s="628"/>
      <c r="H20" s="628"/>
      <c r="I20" s="628"/>
      <c r="J20" s="503"/>
    </row>
    <row r="21" spans="1:10" s="59" customFormat="1" ht="15">
      <c r="A21" s="656" t="s">
        <v>506</v>
      </c>
      <c r="B21" s="656"/>
      <c r="C21" s="656"/>
      <c r="D21" s="656"/>
      <c r="E21" s="656"/>
      <c r="F21" s="656"/>
      <c r="G21" s="656"/>
      <c r="H21" s="656"/>
      <c r="I21" s="656"/>
      <c r="J21" s="503"/>
    </row>
    <row r="22" spans="1:10" ht="18" customHeight="1">
      <c r="A22" s="151"/>
      <c r="B22" s="152"/>
      <c r="C22" s="152"/>
      <c r="D22" s="152"/>
      <c r="E22" s="152"/>
      <c r="F22" s="152"/>
      <c r="G22" s="152"/>
      <c r="H22" s="152"/>
      <c r="I22" s="151"/>
    </row>
    <row r="23" spans="1:10" ht="18" customHeight="1">
      <c r="A23" s="151"/>
      <c r="B23" s="152"/>
      <c r="C23" s="152"/>
      <c r="D23" s="152"/>
      <c r="E23" s="152"/>
      <c r="F23" s="152"/>
      <c r="G23" s="152"/>
      <c r="H23" s="152"/>
      <c r="I23" s="151"/>
    </row>
    <row r="24" spans="1:10" ht="18" customHeight="1">
      <c r="A24" s="151"/>
      <c r="B24" s="152"/>
      <c r="C24" s="152"/>
      <c r="D24" s="152"/>
      <c r="E24" s="152"/>
      <c r="F24" s="152"/>
      <c r="G24" s="152"/>
      <c r="H24" s="152"/>
      <c r="I24" s="151"/>
    </row>
    <row r="25" spans="1:10" ht="18" customHeight="1">
      <c r="A25" s="151"/>
      <c r="B25" s="152"/>
      <c r="C25" s="152"/>
      <c r="D25" s="152"/>
      <c r="E25" s="152"/>
      <c r="F25" s="152"/>
      <c r="G25" s="152"/>
      <c r="H25" s="152"/>
      <c r="I25" s="151"/>
    </row>
    <row r="26" spans="1:10" ht="16.5" customHeight="1">
      <c r="A26" s="151"/>
      <c r="B26" s="152"/>
      <c r="C26" s="152"/>
      <c r="D26" s="152"/>
      <c r="E26" s="152"/>
      <c r="F26" s="152"/>
      <c r="G26" s="152"/>
      <c r="H26" s="152"/>
      <c r="I26" s="151"/>
    </row>
    <row r="27" spans="1:10" ht="16.5" customHeight="1">
      <c r="A27" s="151"/>
      <c r="B27" s="152"/>
      <c r="C27" s="152"/>
      <c r="D27" s="152"/>
      <c r="E27" s="152"/>
      <c r="F27" s="152"/>
      <c r="G27" s="152"/>
      <c r="H27" s="152"/>
      <c r="I27" s="151"/>
    </row>
    <row r="28" spans="1:10" ht="16.5" customHeight="1">
      <c r="A28" s="151"/>
      <c r="B28" s="152"/>
      <c r="C28" s="152"/>
      <c r="D28" s="152"/>
      <c r="E28" s="152"/>
      <c r="F28" s="152"/>
      <c r="G28" s="152"/>
      <c r="H28" s="152"/>
      <c r="I28" s="151"/>
    </row>
    <row r="29" spans="1:10" ht="16.5" customHeight="1">
      <c r="A29" s="151"/>
      <c r="B29" s="152"/>
      <c r="C29" s="152"/>
      <c r="D29" s="152"/>
      <c r="E29" s="152"/>
      <c r="F29" s="152"/>
      <c r="G29" s="152"/>
      <c r="H29" s="152"/>
      <c r="I29" s="151"/>
    </row>
    <row r="30" spans="1:10" ht="21" customHeight="1">
      <c r="A30" s="151"/>
      <c r="B30" s="152"/>
      <c r="C30" s="152"/>
      <c r="D30" s="152"/>
      <c r="E30" s="152"/>
      <c r="F30" s="152"/>
      <c r="G30" s="152"/>
      <c r="H30" s="152"/>
      <c r="I30" s="151"/>
    </row>
    <row r="31" spans="1:10" ht="12" customHeight="1">
      <c r="A31" s="151"/>
      <c r="B31" s="152"/>
      <c r="C31" s="152"/>
      <c r="D31" s="152"/>
      <c r="E31" s="152"/>
      <c r="F31" s="152"/>
      <c r="G31" s="152"/>
      <c r="H31" s="152"/>
      <c r="I31" s="151"/>
    </row>
    <row r="32" spans="1:10" ht="12" customHeight="1">
      <c r="A32" s="151"/>
      <c r="B32" s="152"/>
      <c r="C32" s="152"/>
      <c r="D32" s="152"/>
      <c r="E32" s="152"/>
      <c r="F32" s="152"/>
      <c r="G32" s="152"/>
      <c r="H32" s="152"/>
      <c r="I32" s="151"/>
    </row>
    <row r="33" spans="1:10" ht="12" customHeight="1">
      <c r="A33" s="151"/>
      <c r="B33" s="152"/>
      <c r="C33" s="152"/>
      <c r="D33" s="152"/>
      <c r="E33" s="152"/>
      <c r="F33" s="152"/>
      <c r="G33" s="152"/>
      <c r="H33" s="152"/>
      <c r="I33" s="151"/>
    </row>
    <row r="34" spans="1:10" ht="16.5" customHeight="1">
      <c r="A34" s="151"/>
      <c r="B34" s="152"/>
      <c r="C34" s="152"/>
      <c r="D34" s="152"/>
      <c r="E34" s="152"/>
      <c r="F34" s="152"/>
      <c r="G34" s="152"/>
      <c r="H34" s="152"/>
      <c r="I34" s="151"/>
    </row>
    <row r="35" spans="1:10" ht="11.25" customHeight="1">
      <c r="A35" s="151"/>
      <c r="B35" s="152"/>
      <c r="C35" s="152"/>
      <c r="D35" s="152"/>
      <c r="E35" s="152"/>
      <c r="F35" s="152"/>
      <c r="G35" s="152"/>
      <c r="H35" s="152"/>
      <c r="I35" s="151"/>
    </row>
    <row r="36" spans="1:10" ht="11.25" customHeight="1">
      <c r="A36" s="151"/>
      <c r="B36" s="152"/>
      <c r="C36" s="152"/>
      <c r="D36" s="152"/>
      <c r="E36" s="152"/>
      <c r="F36" s="152"/>
      <c r="G36" s="152"/>
      <c r="H36" s="152"/>
      <c r="I36" s="151"/>
    </row>
    <row r="37" spans="1:10" ht="11.25" customHeight="1">
      <c r="A37" s="151"/>
      <c r="B37" s="152"/>
      <c r="C37" s="152"/>
      <c r="D37" s="152"/>
      <c r="E37" s="152"/>
      <c r="F37" s="152"/>
      <c r="G37" s="152"/>
      <c r="H37" s="152"/>
      <c r="I37" s="151"/>
    </row>
    <row r="38" spans="1:10" ht="16.5" customHeight="1">
      <c r="A38" s="151"/>
      <c r="B38" s="152"/>
      <c r="C38" s="152"/>
      <c r="D38" s="152"/>
      <c r="E38" s="152"/>
      <c r="F38" s="152"/>
      <c r="G38" s="152"/>
      <c r="H38" s="152"/>
      <c r="I38" s="151"/>
    </row>
    <row r="39" spans="1:10" ht="16.5" customHeight="1">
      <c r="A39" s="151"/>
      <c r="B39" s="152"/>
      <c r="C39" s="152"/>
      <c r="D39" s="152"/>
      <c r="E39" s="152"/>
      <c r="F39" s="152"/>
      <c r="G39" s="152"/>
      <c r="H39" s="152"/>
      <c r="I39" s="151"/>
    </row>
    <row r="40" spans="1:10" ht="16.5" customHeight="1">
      <c r="A40" s="151"/>
      <c r="B40" s="152"/>
      <c r="C40" s="152"/>
      <c r="D40" s="152"/>
      <c r="E40" s="152"/>
      <c r="F40" s="152"/>
      <c r="G40" s="152"/>
      <c r="H40" s="152"/>
      <c r="I40" s="151"/>
    </row>
    <row r="41" spans="1:10" ht="18" customHeight="1">
      <c r="A41" s="151"/>
      <c r="B41" s="152"/>
      <c r="C41" s="152"/>
      <c r="D41" s="152"/>
      <c r="E41" s="152"/>
      <c r="F41" s="152"/>
      <c r="G41" s="152"/>
      <c r="H41" s="152"/>
      <c r="I41" s="151"/>
    </row>
    <row r="42" spans="1:10" ht="18" customHeight="1">
      <c r="A42" s="151"/>
      <c r="B42" s="152"/>
      <c r="C42" s="152"/>
      <c r="D42" s="152"/>
      <c r="E42" s="152"/>
      <c r="F42" s="152"/>
      <c r="G42" s="152"/>
      <c r="H42" s="152"/>
      <c r="I42" s="151"/>
    </row>
    <row r="43" spans="1:10" ht="18" customHeight="1">
      <c r="A43" s="151"/>
      <c r="B43" s="152"/>
      <c r="C43" s="152"/>
      <c r="D43" s="152"/>
      <c r="E43" s="152"/>
      <c r="F43" s="152"/>
      <c r="G43" s="152"/>
      <c r="H43" s="152"/>
      <c r="I43" s="151"/>
    </row>
    <row r="44" spans="1:10" ht="18" customHeight="1">
      <c r="A44" s="151"/>
      <c r="B44" s="152"/>
      <c r="C44" s="152"/>
      <c r="D44" s="152"/>
      <c r="E44" s="152"/>
      <c r="F44" s="152"/>
      <c r="G44" s="152"/>
      <c r="H44" s="152"/>
      <c r="I44" s="151"/>
    </row>
    <row r="45" spans="1:10" ht="18" customHeight="1">
      <c r="A45" s="151"/>
      <c r="B45" s="152"/>
      <c r="C45" s="152"/>
      <c r="D45" s="152"/>
      <c r="E45" s="152"/>
      <c r="F45" s="152"/>
      <c r="G45" s="152"/>
      <c r="H45" s="152"/>
      <c r="I45" s="151"/>
    </row>
    <row r="46" spans="1:10" ht="18" customHeight="1">
      <c r="A46" s="151"/>
      <c r="B46" s="152"/>
      <c r="C46" s="152"/>
      <c r="D46" s="152"/>
      <c r="E46" s="152"/>
      <c r="F46" s="152"/>
      <c r="G46" s="152"/>
      <c r="H46" s="152"/>
      <c r="I46" s="151"/>
    </row>
    <row r="47" spans="1:10">
      <c r="A47" s="151"/>
      <c r="B47" s="71"/>
      <c r="C47" s="71"/>
      <c r="D47" s="71"/>
      <c r="E47" s="71"/>
      <c r="F47" s="71"/>
      <c r="G47" s="71"/>
      <c r="H47" s="71"/>
      <c r="I47" s="71"/>
      <c r="J47" s="59"/>
    </row>
    <row r="48" spans="1:10" ht="18.75" customHeight="1">
      <c r="A48" s="614" t="s">
        <v>413</v>
      </c>
      <c r="B48" s="614"/>
      <c r="C48" s="614"/>
      <c r="D48" s="614"/>
      <c r="E48" s="614"/>
      <c r="F48" s="614"/>
      <c r="G48" s="614"/>
      <c r="H48" s="614"/>
      <c r="I48" s="614"/>
    </row>
    <row r="49" spans="1:9">
      <c r="A49" s="151"/>
      <c r="B49" s="152"/>
      <c r="C49" s="152"/>
      <c r="D49" s="152"/>
      <c r="E49" s="152"/>
      <c r="F49" s="152"/>
      <c r="G49" s="152"/>
      <c r="H49" s="152"/>
      <c r="I49" s="151"/>
    </row>
  </sheetData>
  <mergeCells count="11">
    <mergeCell ref="A48:I48"/>
    <mergeCell ref="I8:I9"/>
    <mergeCell ref="A3:I3"/>
    <mergeCell ref="A4:I4"/>
    <mergeCell ref="A5:I5"/>
    <mergeCell ref="A8:A9"/>
    <mergeCell ref="A6:I6"/>
    <mergeCell ref="A18:I18"/>
    <mergeCell ref="A19:I19"/>
    <mergeCell ref="A20:I20"/>
    <mergeCell ref="A21:I21"/>
  </mergeCells>
  <printOptions horizontalCentered="1"/>
  <pageMargins left="0" right="0" top="0.47244094488188981" bottom="0" header="0" footer="0"/>
  <pageSetup paperSize="9" scale="95" orientation="landscape" r:id="rId1"/>
  <headerFooter>
    <oddFooter>&amp;C_&amp;P_</oddFooter>
  </headerFooter>
  <rowBreaks count="1" manualBreakCount="1">
    <brk id="16"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U44"/>
  <sheetViews>
    <sheetView rightToLeft="1" view="pageBreakPreview" zoomScaleNormal="100" zoomScaleSheetLayoutView="100" workbookViewId="0">
      <selection activeCell="K17" sqref="K17"/>
    </sheetView>
  </sheetViews>
  <sheetFormatPr defaultColWidth="9.140625" defaultRowHeight="12.75"/>
  <cols>
    <col min="1" max="1" width="20" style="13" customWidth="1"/>
    <col min="2" max="2" width="10.140625" style="13" customWidth="1"/>
    <col min="3" max="10" width="10.140625" style="3" customWidth="1"/>
    <col min="11" max="11" width="22.5703125" style="13" customWidth="1"/>
    <col min="12" max="12" width="9" style="3" customWidth="1"/>
    <col min="13" max="13" width="3.5703125" style="3" customWidth="1"/>
    <col min="14" max="15" width="5.5703125" style="3" customWidth="1"/>
    <col min="16" max="16" width="6.140625" style="3" bestFit="1" customWidth="1"/>
    <col min="17" max="21" width="5.5703125" style="3" customWidth="1"/>
    <col min="22" max="24" width="4.7109375" style="3" customWidth="1"/>
    <col min="25" max="25" width="4.140625" style="3" customWidth="1"/>
    <col min="26" max="16384" width="9.140625" style="3"/>
  </cols>
  <sheetData>
    <row r="1" spans="1:16" ht="30.75">
      <c r="A1" s="444" t="s">
        <v>101</v>
      </c>
      <c r="B1" s="445"/>
      <c r="C1" s="445"/>
      <c r="D1" s="445"/>
      <c r="E1" s="445"/>
      <c r="F1" s="445"/>
      <c r="G1" s="445"/>
      <c r="H1" s="445"/>
      <c r="I1" s="445"/>
      <c r="J1" s="445"/>
      <c r="K1" s="446" t="s">
        <v>124</v>
      </c>
    </row>
    <row r="2" spans="1:16" ht="12" customHeight="1">
      <c r="A2" s="64"/>
      <c r="B2" s="65"/>
      <c r="C2" s="65"/>
      <c r="D2" s="65"/>
      <c r="E2" s="65"/>
      <c r="F2" s="65"/>
      <c r="G2" s="64"/>
      <c r="H2" s="65"/>
      <c r="I2" s="65"/>
      <c r="J2" s="65"/>
      <c r="K2" s="65"/>
    </row>
    <row r="3" spans="1:16" s="498" customFormat="1" ht="23.25">
      <c r="A3" s="675" t="s">
        <v>68</v>
      </c>
      <c r="B3" s="675"/>
      <c r="C3" s="675"/>
      <c r="D3" s="675"/>
      <c r="E3" s="675"/>
      <c r="F3" s="675"/>
      <c r="G3" s="675"/>
      <c r="H3" s="675"/>
      <c r="I3" s="675"/>
      <c r="J3" s="675"/>
      <c r="K3" s="675"/>
    </row>
    <row r="4" spans="1:16" s="2" customFormat="1" ht="21.75">
      <c r="A4" s="676" t="s">
        <v>505</v>
      </c>
      <c r="B4" s="676"/>
      <c r="C4" s="676"/>
      <c r="D4" s="676"/>
      <c r="E4" s="676"/>
      <c r="F4" s="676"/>
      <c r="G4" s="676"/>
      <c r="H4" s="676"/>
      <c r="I4" s="676"/>
      <c r="J4" s="676"/>
      <c r="K4" s="676"/>
    </row>
    <row r="5" spans="1:16" s="2" customFormat="1" ht="18">
      <c r="A5" s="655" t="s">
        <v>69</v>
      </c>
      <c r="B5" s="655"/>
      <c r="C5" s="655"/>
      <c r="D5" s="655"/>
      <c r="E5" s="655"/>
      <c r="F5" s="655"/>
      <c r="G5" s="655"/>
      <c r="H5" s="655"/>
      <c r="I5" s="655"/>
      <c r="J5" s="655"/>
      <c r="K5" s="655"/>
    </row>
    <row r="6" spans="1:16" ht="15">
      <c r="A6" s="656" t="s">
        <v>506</v>
      </c>
      <c r="B6" s="656"/>
      <c r="C6" s="656"/>
      <c r="D6" s="656"/>
      <c r="E6" s="656"/>
      <c r="F6" s="656"/>
      <c r="G6" s="656"/>
      <c r="H6" s="656"/>
      <c r="I6" s="656"/>
      <c r="J6" s="656"/>
      <c r="K6" s="656"/>
    </row>
    <row r="7" spans="1:16" s="7" customFormat="1" ht="15.75">
      <c r="A7" s="4" t="s">
        <v>66</v>
      </c>
      <c r="B7" s="5"/>
      <c r="C7" s="5"/>
      <c r="D7" s="6"/>
      <c r="F7" s="5"/>
      <c r="H7" s="6"/>
      <c r="J7" s="5"/>
      <c r="K7" s="8" t="s">
        <v>67</v>
      </c>
    </row>
    <row r="8" spans="1:16" ht="34.5" customHeight="1" thickBot="1">
      <c r="A8" s="684" t="s">
        <v>311</v>
      </c>
      <c r="B8" s="680">
        <v>-20</v>
      </c>
      <c r="C8" s="680" t="s">
        <v>469</v>
      </c>
      <c r="D8" s="680" t="s">
        <v>470</v>
      </c>
      <c r="E8" s="680" t="s">
        <v>471</v>
      </c>
      <c r="F8" s="680" t="s">
        <v>472</v>
      </c>
      <c r="G8" s="680" t="s">
        <v>473</v>
      </c>
      <c r="H8" s="680" t="s">
        <v>474</v>
      </c>
      <c r="I8" s="680" t="s">
        <v>49</v>
      </c>
      <c r="J8" s="682" t="s">
        <v>1</v>
      </c>
      <c r="K8" s="686" t="s">
        <v>389</v>
      </c>
    </row>
    <row r="9" spans="1:16" s="10" customFormat="1" ht="39" customHeight="1" thickTop="1">
      <c r="A9" s="685"/>
      <c r="B9" s="681"/>
      <c r="C9" s="681"/>
      <c r="D9" s="681"/>
      <c r="E9" s="681"/>
      <c r="F9" s="681"/>
      <c r="G9" s="681"/>
      <c r="H9" s="681"/>
      <c r="I9" s="681"/>
      <c r="J9" s="683"/>
      <c r="K9" s="687"/>
      <c r="O9" s="79" t="s">
        <v>115</v>
      </c>
      <c r="P9" s="79" t="s">
        <v>116</v>
      </c>
    </row>
    <row r="10" spans="1:16" s="10" customFormat="1" ht="24" customHeight="1" thickBot="1">
      <c r="A10" s="231">
        <v>-20</v>
      </c>
      <c r="B10" s="170">
        <v>1</v>
      </c>
      <c r="C10" s="170">
        <v>4</v>
      </c>
      <c r="D10" s="170">
        <v>0</v>
      </c>
      <c r="E10" s="170">
        <v>0</v>
      </c>
      <c r="F10" s="170">
        <v>0</v>
      </c>
      <c r="G10" s="170">
        <v>0</v>
      </c>
      <c r="H10" s="170">
        <v>0</v>
      </c>
      <c r="I10" s="170">
        <v>0</v>
      </c>
      <c r="J10" s="511">
        <f>SUM(B10:I10)</f>
        <v>5</v>
      </c>
      <c r="K10" s="232">
        <v>-20</v>
      </c>
      <c r="N10" s="80">
        <v>-20</v>
      </c>
      <c r="O10" s="10">
        <f>J10</f>
        <v>5</v>
      </c>
      <c r="P10" s="10">
        <f>B20</f>
        <v>66</v>
      </c>
    </row>
    <row r="11" spans="1:16" s="10" customFormat="1" ht="24" customHeight="1" thickTop="1" thickBot="1">
      <c r="A11" s="233" t="s">
        <v>2</v>
      </c>
      <c r="B11" s="26">
        <v>44</v>
      </c>
      <c r="C11" s="26">
        <v>101</v>
      </c>
      <c r="D11" s="26">
        <v>21</v>
      </c>
      <c r="E11" s="26">
        <v>1</v>
      </c>
      <c r="F11" s="26">
        <v>1</v>
      </c>
      <c r="G11" s="26">
        <v>1</v>
      </c>
      <c r="H11" s="464">
        <v>0</v>
      </c>
      <c r="I11" s="26">
        <v>1</v>
      </c>
      <c r="J11" s="27">
        <f t="shared" ref="J11:J18" si="0">SUM(B11:I11)</f>
        <v>170</v>
      </c>
      <c r="K11" s="234" t="s">
        <v>2</v>
      </c>
      <c r="N11" s="72" t="s">
        <v>2</v>
      </c>
      <c r="O11" s="10">
        <f>J11</f>
        <v>170</v>
      </c>
      <c r="P11" s="10">
        <f>C20</f>
        <v>287</v>
      </c>
    </row>
    <row r="12" spans="1:16" s="10" customFormat="1" ht="24" customHeight="1" thickTop="1" thickBot="1">
      <c r="A12" s="235" t="s">
        <v>3</v>
      </c>
      <c r="B12" s="28">
        <v>15</v>
      </c>
      <c r="C12" s="28">
        <v>136</v>
      </c>
      <c r="D12" s="28">
        <v>118</v>
      </c>
      <c r="E12" s="28">
        <v>20</v>
      </c>
      <c r="F12" s="28">
        <v>5</v>
      </c>
      <c r="G12" s="28">
        <v>1</v>
      </c>
      <c r="H12" s="28">
        <v>2</v>
      </c>
      <c r="I12" s="28">
        <v>1</v>
      </c>
      <c r="J12" s="29">
        <f>SUM(B12:I12)</f>
        <v>298</v>
      </c>
      <c r="K12" s="236" t="s">
        <v>3</v>
      </c>
      <c r="N12" s="81" t="s">
        <v>3</v>
      </c>
      <c r="O12" s="10">
        <f t="shared" ref="O12:O16" si="1">J12</f>
        <v>298</v>
      </c>
      <c r="P12" s="3">
        <f>D20</f>
        <v>254</v>
      </c>
    </row>
    <row r="13" spans="1:16" s="10" customFormat="1" ht="24" customHeight="1" thickTop="1" thickBot="1">
      <c r="A13" s="233" t="s">
        <v>4</v>
      </c>
      <c r="B13" s="26">
        <v>5</v>
      </c>
      <c r="C13" s="26">
        <v>29</v>
      </c>
      <c r="D13" s="26">
        <v>71</v>
      </c>
      <c r="E13" s="26">
        <v>48</v>
      </c>
      <c r="F13" s="26">
        <v>18</v>
      </c>
      <c r="G13" s="26">
        <v>3</v>
      </c>
      <c r="H13" s="26">
        <v>1</v>
      </c>
      <c r="I13" s="26">
        <v>3</v>
      </c>
      <c r="J13" s="27">
        <f>SUM(B13:I13)</f>
        <v>178</v>
      </c>
      <c r="K13" s="234" t="s">
        <v>4</v>
      </c>
      <c r="N13" s="72" t="s">
        <v>4</v>
      </c>
      <c r="O13" s="10">
        <f t="shared" si="1"/>
        <v>178</v>
      </c>
      <c r="P13" s="3">
        <f>E20</f>
        <v>149</v>
      </c>
    </row>
    <row r="14" spans="1:16" s="10" customFormat="1" ht="24" customHeight="1" thickTop="1" thickBot="1">
      <c r="A14" s="235" t="s">
        <v>5</v>
      </c>
      <c r="B14" s="28">
        <v>1</v>
      </c>
      <c r="C14" s="28">
        <v>11</v>
      </c>
      <c r="D14" s="28">
        <v>28</v>
      </c>
      <c r="E14" s="28">
        <v>56</v>
      </c>
      <c r="F14" s="28">
        <v>15</v>
      </c>
      <c r="G14" s="28">
        <v>7</v>
      </c>
      <c r="H14" s="28">
        <v>4</v>
      </c>
      <c r="I14" s="28">
        <v>1</v>
      </c>
      <c r="J14" s="29">
        <f t="shared" si="0"/>
        <v>123</v>
      </c>
      <c r="K14" s="236" t="s">
        <v>5</v>
      </c>
      <c r="N14" s="81" t="s">
        <v>5</v>
      </c>
      <c r="O14" s="10">
        <f t="shared" si="1"/>
        <v>123</v>
      </c>
      <c r="P14" s="3">
        <f>F20</f>
        <v>79</v>
      </c>
    </row>
    <row r="15" spans="1:16" s="10" customFormat="1" ht="24" customHeight="1" thickTop="1" thickBot="1">
      <c r="A15" s="233" t="s">
        <v>6</v>
      </c>
      <c r="B15" s="26">
        <v>0</v>
      </c>
      <c r="C15" s="26">
        <v>4</v>
      </c>
      <c r="D15" s="26">
        <v>9</v>
      </c>
      <c r="E15" s="26">
        <v>12</v>
      </c>
      <c r="F15" s="26">
        <v>20</v>
      </c>
      <c r="G15" s="26">
        <v>12</v>
      </c>
      <c r="H15" s="26">
        <v>4</v>
      </c>
      <c r="I15" s="26">
        <v>1</v>
      </c>
      <c r="J15" s="27">
        <f t="shared" si="0"/>
        <v>62</v>
      </c>
      <c r="K15" s="234" t="s">
        <v>6</v>
      </c>
      <c r="N15" s="72" t="s">
        <v>6</v>
      </c>
      <c r="O15" s="10">
        <f t="shared" si="1"/>
        <v>62</v>
      </c>
      <c r="P15" s="3">
        <f>G20</f>
        <v>36</v>
      </c>
    </row>
    <row r="16" spans="1:16" s="10" customFormat="1" ht="24" customHeight="1" thickTop="1" thickBot="1">
      <c r="A16" s="235" t="s">
        <v>7</v>
      </c>
      <c r="B16" s="28">
        <v>0</v>
      </c>
      <c r="C16" s="28">
        <v>0</v>
      </c>
      <c r="D16" s="28">
        <v>2</v>
      </c>
      <c r="E16" s="28">
        <v>2</v>
      </c>
      <c r="F16" s="28">
        <v>13</v>
      </c>
      <c r="G16" s="28">
        <v>6</v>
      </c>
      <c r="H16" s="28">
        <v>2</v>
      </c>
      <c r="I16" s="28">
        <v>4</v>
      </c>
      <c r="J16" s="29">
        <f t="shared" si="0"/>
        <v>29</v>
      </c>
      <c r="K16" s="236" t="s">
        <v>7</v>
      </c>
      <c r="N16" s="81" t="s">
        <v>7</v>
      </c>
      <c r="O16" s="10">
        <f t="shared" si="1"/>
        <v>29</v>
      </c>
      <c r="P16" s="3">
        <f>H20</f>
        <v>20</v>
      </c>
    </row>
    <row r="17" spans="1:21" s="10" customFormat="1" ht="24" customHeight="1" thickTop="1" thickBot="1">
      <c r="A17" s="233" t="s">
        <v>8</v>
      </c>
      <c r="B17" s="26">
        <v>0</v>
      </c>
      <c r="C17" s="26">
        <v>0</v>
      </c>
      <c r="D17" s="26">
        <v>2</v>
      </c>
      <c r="E17" s="26">
        <v>4</v>
      </c>
      <c r="F17" s="26">
        <v>6</v>
      </c>
      <c r="G17" s="26">
        <v>3</v>
      </c>
      <c r="H17" s="26">
        <v>1</v>
      </c>
      <c r="I17" s="26">
        <v>2</v>
      </c>
      <c r="J17" s="27">
        <f t="shared" si="0"/>
        <v>18</v>
      </c>
      <c r="K17" s="234" t="s">
        <v>8</v>
      </c>
      <c r="N17" s="72" t="s">
        <v>307</v>
      </c>
      <c r="O17" s="10">
        <f>J17+J18+J19</f>
        <v>40</v>
      </c>
      <c r="P17" s="3">
        <f>I20</f>
        <v>14</v>
      </c>
    </row>
    <row r="18" spans="1:21" s="10" customFormat="1" ht="24" customHeight="1" thickTop="1" thickBot="1">
      <c r="A18" s="235" t="s">
        <v>9</v>
      </c>
      <c r="B18" s="28">
        <v>0</v>
      </c>
      <c r="C18" s="28">
        <v>0</v>
      </c>
      <c r="D18" s="28">
        <v>1</v>
      </c>
      <c r="E18" s="28">
        <v>3</v>
      </c>
      <c r="F18" s="28">
        <v>1</v>
      </c>
      <c r="G18" s="28">
        <v>2</v>
      </c>
      <c r="H18" s="28">
        <v>2</v>
      </c>
      <c r="I18" s="28">
        <v>1</v>
      </c>
      <c r="J18" s="29">
        <f t="shared" si="0"/>
        <v>10</v>
      </c>
      <c r="K18" s="236" t="s">
        <v>9</v>
      </c>
      <c r="N18" s="81"/>
      <c r="O18" s="10">
        <f>SUM(O10:O17)</f>
        <v>905</v>
      </c>
      <c r="P18" s="10">
        <f>SUM(P10:P17)</f>
        <v>905</v>
      </c>
    </row>
    <row r="19" spans="1:21" s="10" customFormat="1" ht="24" customHeight="1" thickTop="1">
      <c r="A19" s="237" t="s">
        <v>10</v>
      </c>
      <c r="B19" s="31">
        <v>0</v>
      </c>
      <c r="C19" s="31">
        <v>2</v>
      </c>
      <c r="D19" s="31">
        <v>2</v>
      </c>
      <c r="E19" s="31">
        <v>3</v>
      </c>
      <c r="F19" s="31">
        <v>0</v>
      </c>
      <c r="G19" s="31">
        <v>1</v>
      </c>
      <c r="H19" s="31">
        <v>4</v>
      </c>
      <c r="I19" s="31">
        <v>0</v>
      </c>
      <c r="J19" s="32">
        <f>SUM(B19:I19)</f>
        <v>12</v>
      </c>
      <c r="K19" s="238" t="s">
        <v>10</v>
      </c>
      <c r="N19" s="73"/>
      <c r="P19" s="3"/>
    </row>
    <row r="20" spans="1:21" s="10" customFormat="1" ht="24" customHeight="1">
      <c r="A20" s="220" t="s">
        <v>23</v>
      </c>
      <c r="B20" s="239">
        <f>SUM(B10:B19)</f>
        <v>66</v>
      </c>
      <c r="C20" s="239">
        <f t="shared" ref="C20:I20" si="2">SUM(C10:C19)</f>
        <v>287</v>
      </c>
      <c r="D20" s="239">
        <f t="shared" si="2"/>
        <v>254</v>
      </c>
      <c r="E20" s="239">
        <f t="shared" si="2"/>
        <v>149</v>
      </c>
      <c r="F20" s="239">
        <f t="shared" si="2"/>
        <v>79</v>
      </c>
      <c r="G20" s="239">
        <f t="shared" si="2"/>
        <v>36</v>
      </c>
      <c r="H20" s="239">
        <f t="shared" si="2"/>
        <v>20</v>
      </c>
      <c r="I20" s="239">
        <f t="shared" si="2"/>
        <v>14</v>
      </c>
      <c r="J20" s="239">
        <f>SUM(J10:J19)</f>
        <v>905</v>
      </c>
      <c r="K20" s="240" t="s">
        <v>24</v>
      </c>
    </row>
    <row r="21" spans="1:21" ht="13.5" customHeight="1">
      <c r="A21" s="65"/>
      <c r="B21" s="65"/>
      <c r="C21" s="65"/>
      <c r="D21" s="65"/>
      <c r="E21" s="65"/>
      <c r="F21" s="65"/>
      <c r="G21" s="65"/>
      <c r="H21" s="65"/>
      <c r="I21" s="65"/>
      <c r="J21" s="65"/>
      <c r="K21" s="65"/>
      <c r="U21" s="10"/>
    </row>
    <row r="22" spans="1:21" s="59" customFormat="1" ht="21.75">
      <c r="A22" s="627" t="s">
        <v>453</v>
      </c>
      <c r="B22" s="627"/>
      <c r="C22" s="627"/>
      <c r="D22" s="627"/>
      <c r="E22" s="627"/>
      <c r="F22" s="627"/>
      <c r="G22" s="627"/>
      <c r="H22" s="627"/>
      <c r="I22" s="627"/>
      <c r="J22" s="627"/>
      <c r="K22" s="627"/>
    </row>
    <row r="23" spans="1:21" s="59" customFormat="1" ht="21.75">
      <c r="A23" s="676" t="s">
        <v>505</v>
      </c>
      <c r="B23" s="676"/>
      <c r="C23" s="676"/>
      <c r="D23" s="676"/>
      <c r="E23" s="676"/>
      <c r="F23" s="676"/>
      <c r="G23" s="676"/>
      <c r="H23" s="676"/>
      <c r="I23" s="676"/>
      <c r="J23" s="676"/>
      <c r="K23" s="676"/>
    </row>
    <row r="24" spans="1:21" s="59" customFormat="1" ht="15">
      <c r="A24" s="628" t="s">
        <v>454</v>
      </c>
      <c r="B24" s="628"/>
      <c r="C24" s="628"/>
      <c r="D24" s="628"/>
      <c r="E24" s="628"/>
      <c r="F24" s="628"/>
      <c r="G24" s="628"/>
      <c r="H24" s="628"/>
      <c r="I24" s="628"/>
      <c r="J24" s="628"/>
      <c r="K24" s="628"/>
    </row>
    <row r="25" spans="1:21" s="59" customFormat="1" ht="15">
      <c r="A25" s="656" t="s">
        <v>506</v>
      </c>
      <c r="B25" s="656"/>
      <c r="C25" s="656"/>
      <c r="D25" s="656"/>
      <c r="E25" s="656"/>
      <c r="F25" s="656"/>
      <c r="G25" s="656"/>
      <c r="H25" s="656"/>
      <c r="I25" s="656"/>
      <c r="J25" s="656"/>
      <c r="K25" s="656"/>
    </row>
    <row r="26" spans="1:21" ht="18" customHeight="1">
      <c r="A26" s="64"/>
      <c r="B26" s="64"/>
      <c r="C26" s="65"/>
      <c r="D26" s="65"/>
      <c r="E26" s="65"/>
      <c r="F26" s="65"/>
      <c r="G26" s="65"/>
      <c r="H26" s="65"/>
      <c r="I26" s="65"/>
      <c r="J26" s="65"/>
      <c r="K26" s="64"/>
    </row>
    <row r="27" spans="1:21" ht="18" customHeight="1">
      <c r="A27" s="64"/>
      <c r="B27" s="64"/>
      <c r="C27" s="65"/>
      <c r="D27" s="65"/>
      <c r="E27" s="65"/>
      <c r="F27" s="65"/>
      <c r="G27" s="65"/>
      <c r="H27" s="65"/>
      <c r="I27" s="65"/>
      <c r="J27" s="65"/>
      <c r="K27" s="64"/>
    </row>
    <row r="28" spans="1:21" ht="29.25" customHeight="1">
      <c r="A28" s="64"/>
      <c r="B28" s="64"/>
      <c r="C28" s="65"/>
      <c r="D28" s="65"/>
      <c r="E28" s="65"/>
      <c r="F28" s="65"/>
      <c r="G28" s="65"/>
      <c r="H28" s="65"/>
      <c r="I28" s="65"/>
      <c r="J28" s="65"/>
      <c r="K28" s="64"/>
    </row>
    <row r="29" spans="1:21" ht="29.25" customHeight="1">
      <c r="A29" s="64"/>
      <c r="B29" s="64"/>
      <c r="C29" s="65"/>
      <c r="D29" s="65"/>
      <c r="E29" s="65"/>
      <c r="F29" s="65"/>
      <c r="G29" s="65"/>
      <c r="H29" s="65"/>
      <c r="I29" s="65"/>
      <c r="J29" s="65"/>
      <c r="K29" s="64"/>
      <c r="N29" s="84"/>
    </row>
    <row r="30" spans="1:21" ht="29.25" customHeight="1">
      <c r="A30" s="64"/>
      <c r="B30" s="64"/>
      <c r="C30" s="65"/>
      <c r="D30" s="65"/>
      <c r="E30" s="65"/>
      <c r="F30" s="65"/>
      <c r="G30" s="65"/>
      <c r="H30" s="65"/>
      <c r="I30" s="65"/>
      <c r="J30" s="65"/>
      <c r="K30" s="64"/>
    </row>
    <row r="31" spans="1:21" ht="29.25" customHeight="1">
      <c r="A31" s="64"/>
      <c r="B31" s="64"/>
      <c r="C31" s="65"/>
      <c r="D31" s="65"/>
      <c r="E31" s="65"/>
      <c r="F31" s="65"/>
      <c r="G31" s="65"/>
      <c r="H31" s="65"/>
      <c r="I31" s="65"/>
      <c r="J31" s="65"/>
      <c r="K31" s="64"/>
    </row>
    <row r="32" spans="1:21" ht="29.25" customHeight="1">
      <c r="A32" s="64"/>
      <c r="B32" s="64"/>
      <c r="C32" s="65"/>
      <c r="D32" s="65"/>
      <c r="E32" s="65"/>
      <c r="F32" s="65"/>
      <c r="G32" s="65"/>
      <c r="H32" s="65"/>
      <c r="I32" s="65"/>
      <c r="J32" s="65"/>
      <c r="K32" s="64"/>
    </row>
    <row r="33" spans="1:11" ht="29.25" customHeight="1">
      <c r="A33" s="64"/>
      <c r="B33" s="64"/>
      <c r="C33" s="65"/>
      <c r="D33" s="65"/>
      <c r="E33" s="65"/>
      <c r="F33" s="65"/>
      <c r="G33" s="65"/>
      <c r="H33" s="65"/>
      <c r="I33" s="65"/>
      <c r="J33" s="65"/>
      <c r="K33" s="64"/>
    </row>
    <row r="34" spans="1:11" ht="29.25" customHeight="1">
      <c r="A34" s="64"/>
      <c r="B34" s="64"/>
      <c r="C34" s="65"/>
      <c r="D34" s="65"/>
      <c r="E34" s="65"/>
      <c r="F34" s="65"/>
      <c r="G34" s="65"/>
      <c r="H34" s="65"/>
      <c r="I34" s="65"/>
      <c r="J34" s="65"/>
      <c r="K34" s="64"/>
    </row>
    <row r="35" spans="1:11" ht="29.25" customHeight="1">
      <c r="A35" s="64"/>
      <c r="B35" s="64"/>
      <c r="C35" s="65"/>
      <c r="D35" s="65"/>
      <c r="E35" s="65"/>
      <c r="F35" s="65"/>
      <c r="G35" s="65"/>
      <c r="H35" s="65"/>
      <c r="I35" s="65"/>
      <c r="J35" s="65"/>
      <c r="K35" s="64"/>
    </row>
    <row r="36" spans="1:11" ht="29.25" customHeight="1">
      <c r="A36" s="64"/>
      <c r="B36" s="64"/>
      <c r="C36" s="65"/>
      <c r="D36" s="65"/>
      <c r="E36" s="65"/>
      <c r="F36" s="65"/>
      <c r="G36" s="65"/>
      <c r="H36" s="65"/>
      <c r="I36" s="65"/>
      <c r="J36" s="65"/>
      <c r="K36" s="64"/>
    </row>
    <row r="37" spans="1:11" ht="29.25" customHeight="1">
      <c r="A37" s="64"/>
      <c r="B37" s="64"/>
      <c r="C37" s="65"/>
      <c r="D37" s="65"/>
      <c r="E37" s="65"/>
      <c r="F37" s="65"/>
      <c r="G37" s="65"/>
      <c r="H37" s="65"/>
      <c r="I37" s="65"/>
      <c r="J37" s="65"/>
      <c r="K37" s="64"/>
    </row>
    <row r="38" spans="1:11" ht="29.25" customHeight="1">
      <c r="A38" s="64"/>
      <c r="B38" s="64"/>
      <c r="C38" s="65"/>
      <c r="D38" s="65"/>
      <c r="E38" s="65"/>
      <c r="F38" s="65"/>
      <c r="G38" s="65"/>
      <c r="H38" s="65"/>
      <c r="I38" s="65"/>
      <c r="J38" s="65"/>
      <c r="K38" s="64"/>
    </row>
    <row r="39" spans="1:11" ht="29.25" customHeight="1">
      <c r="A39" s="64"/>
      <c r="B39" s="64"/>
      <c r="C39" s="65"/>
      <c r="D39" s="65"/>
      <c r="E39" s="65"/>
      <c r="F39" s="65"/>
      <c r="G39" s="65"/>
      <c r="H39" s="65"/>
      <c r="I39" s="65"/>
      <c r="J39" s="65"/>
      <c r="K39" s="64"/>
    </row>
    <row r="40" spans="1:11" ht="18" customHeight="1">
      <c r="A40" s="64"/>
      <c r="B40" s="64"/>
      <c r="C40" s="65"/>
      <c r="D40" s="65"/>
      <c r="E40" s="65"/>
      <c r="F40" s="65"/>
      <c r="G40" s="65"/>
      <c r="H40" s="65"/>
      <c r="I40" s="65"/>
      <c r="J40" s="65"/>
      <c r="K40" s="64"/>
    </row>
    <row r="41" spans="1:11" ht="18" customHeight="1">
      <c r="A41" s="64"/>
      <c r="B41" s="64"/>
      <c r="C41" s="65"/>
      <c r="D41" s="65"/>
      <c r="E41" s="65"/>
      <c r="F41" s="65"/>
      <c r="G41" s="65"/>
      <c r="H41" s="65"/>
      <c r="I41" s="65"/>
      <c r="J41" s="65"/>
      <c r="K41" s="64"/>
    </row>
    <row r="42" spans="1:11" ht="26.25" customHeight="1">
      <c r="A42" s="645" t="s">
        <v>414</v>
      </c>
      <c r="B42" s="645"/>
      <c r="C42" s="645"/>
      <c r="D42" s="645"/>
      <c r="E42" s="645"/>
      <c r="F42" s="645"/>
      <c r="G42" s="645"/>
      <c r="H42" s="645"/>
      <c r="I42" s="645"/>
      <c r="J42" s="645"/>
      <c r="K42" s="645"/>
    </row>
    <row r="43" spans="1:11">
      <c r="A43" s="64"/>
      <c r="B43" s="64"/>
      <c r="C43" s="65"/>
      <c r="D43" s="65"/>
      <c r="E43" s="65"/>
      <c r="F43" s="65"/>
      <c r="G43" s="65"/>
      <c r="H43" s="65"/>
      <c r="I43" s="65"/>
      <c r="J43" s="65"/>
      <c r="K43" s="64"/>
    </row>
    <row r="44" spans="1:11">
      <c r="A44" s="64"/>
      <c r="B44" s="64"/>
      <c r="C44" s="65"/>
      <c r="D44" s="65"/>
      <c r="E44" s="65"/>
      <c r="F44" s="65"/>
      <c r="G44" s="65"/>
      <c r="H44" s="65"/>
      <c r="I44" s="65"/>
      <c r="J44" s="65"/>
      <c r="K44" s="64"/>
    </row>
  </sheetData>
  <mergeCells count="20">
    <mergeCell ref="A22:K22"/>
    <mergeCell ref="A23:K23"/>
    <mergeCell ref="A24:K24"/>
    <mergeCell ref="A25:K25"/>
    <mergeCell ref="A42:K42"/>
    <mergeCell ref="H8:H9"/>
    <mergeCell ref="I8:I9"/>
    <mergeCell ref="J8:J9"/>
    <mergeCell ref="A3:K3"/>
    <mergeCell ref="A4:K4"/>
    <mergeCell ref="A5:K5"/>
    <mergeCell ref="A6:K6"/>
    <mergeCell ref="A8:A9"/>
    <mergeCell ref="B8:B9"/>
    <mergeCell ref="C8:C9"/>
    <mergeCell ref="D8:D9"/>
    <mergeCell ref="E8:E9"/>
    <mergeCell ref="F8:F9"/>
    <mergeCell ref="K8:K9"/>
    <mergeCell ref="G8:G9"/>
  </mergeCells>
  <printOptions horizontalCentered="1"/>
  <pageMargins left="0" right="0" top="0.47244094488188981" bottom="0" header="0" footer="0"/>
  <pageSetup paperSize="9" scale="95" orientation="landscape" r:id="rId1"/>
  <headerFooter>
    <oddFooter>&amp;C_&amp;P_</oddFooter>
  </headerFooter>
  <rowBreaks count="1" manualBreakCount="1">
    <brk id="20"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17"/>
  <sheetViews>
    <sheetView rightToLeft="1" view="pageBreakPreview" zoomScaleNormal="100" zoomScaleSheetLayoutView="100" workbookViewId="0">
      <selection activeCell="F16" sqref="F16"/>
    </sheetView>
  </sheetViews>
  <sheetFormatPr defaultColWidth="9.140625" defaultRowHeight="12.75"/>
  <cols>
    <col min="1" max="1" width="20.140625" style="13" customWidth="1"/>
    <col min="2" max="3" width="16.140625" style="147" customWidth="1"/>
    <col min="4" max="7" width="16.140625" style="13" customWidth="1"/>
    <col min="8" max="8" width="20" style="13" customWidth="1"/>
    <col min="9" max="9" width="15.140625" style="3" customWidth="1"/>
    <col min="10" max="13" width="6.42578125" style="3" customWidth="1"/>
    <col min="14" max="16384" width="9.140625" style="3"/>
  </cols>
  <sheetData>
    <row r="1" spans="1:13" ht="30.75">
      <c r="A1" s="444" t="s">
        <v>101</v>
      </c>
      <c r="B1" s="444"/>
      <c r="C1" s="444"/>
      <c r="D1" s="445"/>
      <c r="E1" s="445"/>
      <c r="F1" s="445"/>
      <c r="G1" s="445"/>
      <c r="H1" s="446" t="s">
        <v>124</v>
      </c>
    </row>
    <row r="2" spans="1:13" ht="12" customHeight="1">
      <c r="A2" s="64"/>
      <c r="B2" s="151"/>
      <c r="C2" s="151"/>
      <c r="D2" s="65"/>
      <c r="E2" s="65"/>
      <c r="F2" s="65"/>
      <c r="G2" s="65"/>
      <c r="H2" s="65"/>
      <c r="I2" s="65"/>
    </row>
    <row r="3" spans="1:13" s="498" customFormat="1" ht="23.25">
      <c r="A3" s="653" t="s">
        <v>139</v>
      </c>
      <c r="B3" s="653"/>
      <c r="C3" s="653"/>
      <c r="D3" s="653"/>
      <c r="E3" s="653"/>
      <c r="F3" s="653"/>
      <c r="G3" s="653"/>
      <c r="H3" s="653"/>
    </row>
    <row r="4" spans="1:13" s="2" customFormat="1" ht="21.75">
      <c r="A4" s="654" t="s">
        <v>513</v>
      </c>
      <c r="B4" s="654"/>
      <c r="C4" s="654"/>
      <c r="D4" s="654"/>
      <c r="E4" s="654"/>
      <c r="F4" s="654"/>
      <c r="G4" s="654"/>
      <c r="H4" s="654"/>
    </row>
    <row r="5" spans="1:13" s="2" customFormat="1" ht="18">
      <c r="A5" s="655" t="s">
        <v>308</v>
      </c>
      <c r="B5" s="655"/>
      <c r="C5" s="655"/>
      <c r="D5" s="655"/>
      <c r="E5" s="655"/>
      <c r="F5" s="655"/>
      <c r="G5" s="655"/>
      <c r="H5" s="655"/>
    </row>
    <row r="6" spans="1:13" ht="15">
      <c r="A6" s="656" t="s">
        <v>514</v>
      </c>
      <c r="B6" s="656"/>
      <c r="C6" s="656"/>
      <c r="D6" s="656"/>
      <c r="E6" s="656"/>
      <c r="F6" s="656"/>
      <c r="G6" s="656"/>
      <c r="H6" s="656"/>
    </row>
    <row r="7" spans="1:13" s="7" customFormat="1" ht="15.75">
      <c r="A7" s="4" t="s">
        <v>326</v>
      </c>
      <c r="B7" s="146"/>
      <c r="C7" s="146"/>
      <c r="D7" s="4"/>
      <c r="E7" s="4"/>
      <c r="F7" s="4"/>
      <c r="G7" s="4"/>
      <c r="H7" s="8" t="s">
        <v>327</v>
      </c>
      <c r="J7" s="5"/>
      <c r="L7" s="5"/>
      <c r="M7" s="5"/>
    </row>
    <row r="8" spans="1:13" ht="30.75" customHeight="1">
      <c r="A8" s="689" t="s">
        <v>143</v>
      </c>
      <c r="B8" s="659" t="s">
        <v>512</v>
      </c>
      <c r="C8" s="661"/>
      <c r="D8" s="664" t="s">
        <v>483</v>
      </c>
      <c r="E8" s="664"/>
      <c r="F8" s="664" t="s">
        <v>511</v>
      </c>
      <c r="G8" s="664"/>
      <c r="H8" s="691" t="s">
        <v>144</v>
      </c>
    </row>
    <row r="9" spans="1:13" s="9" customFormat="1" ht="30" customHeight="1">
      <c r="A9" s="690"/>
      <c r="B9" s="222" t="s">
        <v>288</v>
      </c>
      <c r="C9" s="222" t="s">
        <v>281</v>
      </c>
      <c r="D9" s="222" t="s">
        <v>288</v>
      </c>
      <c r="E9" s="222" t="s">
        <v>281</v>
      </c>
      <c r="F9" s="222" t="s">
        <v>288</v>
      </c>
      <c r="G9" s="222" t="s">
        <v>281</v>
      </c>
      <c r="H9" s="692"/>
    </row>
    <row r="10" spans="1:13" s="10" customFormat="1" ht="30.75" customHeight="1" thickBot="1">
      <c r="A10" s="210" t="s">
        <v>88</v>
      </c>
      <c r="B10" s="241">
        <v>277</v>
      </c>
      <c r="C10" s="266">
        <f>B10/$B$16%</f>
        <v>59.956709956709958</v>
      </c>
      <c r="D10" s="241">
        <v>368</v>
      </c>
      <c r="E10" s="266">
        <f>D10/$D$16%</f>
        <v>59.06902086677367</v>
      </c>
      <c r="F10" s="241">
        <v>370</v>
      </c>
      <c r="G10" s="266">
        <f>F10/$F$16%</f>
        <v>58.359621451104104</v>
      </c>
      <c r="H10" s="212" t="s">
        <v>126</v>
      </c>
    </row>
    <row r="11" spans="1:13" s="10" customFormat="1" ht="30.75" customHeight="1" thickTop="1" thickBot="1">
      <c r="A11" s="213" t="s">
        <v>75</v>
      </c>
      <c r="B11" s="242">
        <v>16</v>
      </c>
      <c r="C11" s="267">
        <f t="shared" ref="C11:C15" si="0">B11/$B$16%</f>
        <v>3.4632034632034632</v>
      </c>
      <c r="D11" s="242">
        <v>24</v>
      </c>
      <c r="E11" s="267">
        <f t="shared" ref="E11:E15" si="1">D11/$D$16%</f>
        <v>3.8523274478330656</v>
      </c>
      <c r="F11" s="242">
        <v>14</v>
      </c>
      <c r="G11" s="267">
        <f>F11/$F$16%</f>
        <v>2.2082018927444795</v>
      </c>
      <c r="H11" s="215" t="s">
        <v>70</v>
      </c>
      <c r="J11" s="688"/>
      <c r="K11" s="688"/>
    </row>
    <row r="12" spans="1:13" s="10" customFormat="1" ht="30.75" customHeight="1" thickTop="1" thickBot="1">
      <c r="A12" s="216" t="s">
        <v>76</v>
      </c>
      <c r="B12" s="243">
        <v>125</v>
      </c>
      <c r="C12" s="268">
        <f t="shared" si="0"/>
        <v>27.056277056277057</v>
      </c>
      <c r="D12" s="243">
        <v>172</v>
      </c>
      <c r="E12" s="268">
        <f>D12/$D$16%</f>
        <v>27.608346709470304</v>
      </c>
      <c r="F12" s="243">
        <v>194</v>
      </c>
      <c r="G12" s="268">
        <f t="shared" ref="G12:G15" si="2">F12/$F$16%</f>
        <v>30.599369085173503</v>
      </c>
      <c r="H12" s="217" t="s">
        <v>71</v>
      </c>
    </row>
    <row r="13" spans="1:13" s="10" customFormat="1" ht="30.75" customHeight="1" thickTop="1" thickBot="1">
      <c r="A13" s="213" t="s">
        <v>77</v>
      </c>
      <c r="B13" s="242">
        <v>29</v>
      </c>
      <c r="C13" s="267">
        <f>B13/$B$16%</f>
        <v>6.2770562770562766</v>
      </c>
      <c r="D13" s="242">
        <v>32</v>
      </c>
      <c r="E13" s="267">
        <f t="shared" si="1"/>
        <v>5.1364365971107544</v>
      </c>
      <c r="F13" s="242">
        <v>36</v>
      </c>
      <c r="G13" s="267">
        <f t="shared" si="2"/>
        <v>5.6782334384858046</v>
      </c>
      <c r="H13" s="215" t="s">
        <v>72</v>
      </c>
    </row>
    <row r="14" spans="1:13" s="10" customFormat="1" ht="30.75" customHeight="1" thickTop="1" thickBot="1">
      <c r="A14" s="216" t="s">
        <v>78</v>
      </c>
      <c r="B14" s="243">
        <v>8</v>
      </c>
      <c r="C14" s="268">
        <f t="shared" si="0"/>
        <v>1.7316017316017316</v>
      </c>
      <c r="D14" s="243">
        <v>8</v>
      </c>
      <c r="E14" s="268">
        <f t="shared" si="1"/>
        <v>1.2841091492776886</v>
      </c>
      <c r="F14" s="243">
        <v>9</v>
      </c>
      <c r="G14" s="268">
        <f t="shared" si="2"/>
        <v>1.4195583596214512</v>
      </c>
      <c r="H14" s="217" t="s">
        <v>73</v>
      </c>
    </row>
    <row r="15" spans="1:13" s="10" customFormat="1" ht="30.75" customHeight="1" thickTop="1">
      <c r="A15" s="218" t="s">
        <v>79</v>
      </c>
      <c r="B15" s="242">
        <v>7</v>
      </c>
      <c r="C15" s="267">
        <f t="shared" si="0"/>
        <v>1.5151515151515151</v>
      </c>
      <c r="D15" s="242">
        <v>19</v>
      </c>
      <c r="E15" s="267">
        <f t="shared" si="1"/>
        <v>3.0497592295345104</v>
      </c>
      <c r="F15" s="242">
        <v>11</v>
      </c>
      <c r="G15" s="267">
        <f t="shared" si="2"/>
        <v>1.7350157728706626</v>
      </c>
      <c r="H15" s="219" t="s">
        <v>74</v>
      </c>
    </row>
    <row r="16" spans="1:13" s="10" customFormat="1" ht="30.75" customHeight="1">
      <c r="A16" s="220" t="s">
        <v>23</v>
      </c>
      <c r="B16" s="279">
        <f t="shared" ref="B16:G16" si="3">SUM(B10:B15)</f>
        <v>462</v>
      </c>
      <c r="C16" s="280">
        <f t="shared" si="3"/>
        <v>100</v>
      </c>
      <c r="D16" s="279">
        <f t="shared" ref="D16:E16" si="4">SUM(D10:D15)</f>
        <v>623</v>
      </c>
      <c r="E16" s="280">
        <f t="shared" si="4"/>
        <v>99.999999999999986</v>
      </c>
      <c r="F16" s="279">
        <f t="shared" si="3"/>
        <v>634</v>
      </c>
      <c r="G16" s="280">
        <f t="shared" si="3"/>
        <v>100</v>
      </c>
      <c r="H16" s="221" t="s">
        <v>24</v>
      </c>
    </row>
    <row r="17" s="12" customFormat="1"/>
  </sheetData>
  <mergeCells count="10">
    <mergeCell ref="J11:K11"/>
    <mergeCell ref="A3:H3"/>
    <mergeCell ref="A4:H4"/>
    <mergeCell ref="A5:H5"/>
    <mergeCell ref="A6:H6"/>
    <mergeCell ref="A8:A9"/>
    <mergeCell ref="F8:G8"/>
    <mergeCell ref="H8:H9"/>
    <mergeCell ref="D8:E8"/>
    <mergeCell ref="B8:C8"/>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rightToLeft="1" view="pageBreakPreview" topLeftCell="A4" zoomScaleNormal="100" zoomScaleSheetLayoutView="100" workbookViewId="0">
      <selection activeCell="E12" sqref="E12"/>
    </sheetView>
  </sheetViews>
  <sheetFormatPr defaultColWidth="9.140625" defaultRowHeight="12.75"/>
  <cols>
    <col min="1" max="1" width="23.5703125" style="147" customWidth="1"/>
    <col min="2" max="2" width="16.140625" style="3" customWidth="1"/>
    <col min="3" max="3" width="15.42578125" style="3" customWidth="1"/>
    <col min="4" max="5" width="16.140625" style="3" customWidth="1"/>
    <col min="6" max="6" width="14.140625" style="3" customWidth="1"/>
    <col min="7" max="7" width="27.42578125" style="147" customWidth="1"/>
    <col min="8" max="16384" width="9.140625" style="3"/>
  </cols>
  <sheetData>
    <row r="1" spans="1:14" ht="30.75">
      <c r="A1" s="444" t="s">
        <v>101</v>
      </c>
      <c r="B1" s="445"/>
      <c r="C1" s="445"/>
      <c r="D1" s="445"/>
      <c r="E1" s="445"/>
      <c r="F1" s="445"/>
      <c r="G1" s="446" t="s">
        <v>124</v>
      </c>
    </row>
    <row r="2" spans="1:14" ht="12" customHeight="1">
      <c r="A2" s="151"/>
      <c r="B2" s="152"/>
      <c r="C2" s="152"/>
      <c r="D2" s="152"/>
      <c r="E2" s="152"/>
      <c r="F2" s="152"/>
      <c r="G2" s="151"/>
    </row>
    <row r="3" spans="1:14" s="498" customFormat="1" ht="23.25">
      <c r="A3" s="653" t="s">
        <v>13</v>
      </c>
      <c r="B3" s="653"/>
      <c r="C3" s="653"/>
      <c r="D3" s="653"/>
      <c r="E3" s="653"/>
      <c r="F3" s="653"/>
      <c r="G3" s="653"/>
    </row>
    <row r="4" spans="1:14" s="2" customFormat="1" ht="21.75">
      <c r="A4" s="654" t="s">
        <v>505</v>
      </c>
      <c r="B4" s="654"/>
      <c r="C4" s="654"/>
      <c r="D4" s="654"/>
      <c r="E4" s="654"/>
      <c r="F4" s="654"/>
      <c r="G4" s="654"/>
      <c r="H4" s="509"/>
      <c r="I4" s="509"/>
      <c r="J4" s="509"/>
      <c r="K4" s="509"/>
    </row>
    <row r="5" spans="1:14" s="2" customFormat="1" ht="18">
      <c r="A5" s="693" t="s">
        <v>80</v>
      </c>
      <c r="B5" s="655"/>
      <c r="C5" s="655"/>
      <c r="D5" s="655"/>
      <c r="E5" s="655"/>
      <c r="F5" s="655"/>
      <c r="G5" s="655"/>
    </row>
    <row r="6" spans="1:14" ht="15">
      <c r="A6" s="656" t="s">
        <v>506</v>
      </c>
      <c r="B6" s="656"/>
      <c r="C6" s="656"/>
      <c r="D6" s="656"/>
      <c r="E6" s="656"/>
      <c r="F6" s="656"/>
      <c r="G6" s="656"/>
      <c r="H6" s="506"/>
      <c r="I6" s="506"/>
      <c r="J6" s="506"/>
      <c r="K6" s="506"/>
    </row>
    <row r="7" spans="1:14" s="7" customFormat="1" ht="15.75">
      <c r="A7" s="146" t="s">
        <v>127</v>
      </c>
      <c r="B7" s="5"/>
      <c r="C7" s="5"/>
      <c r="D7" s="6"/>
      <c r="F7" s="5"/>
      <c r="G7" s="8" t="s">
        <v>219</v>
      </c>
      <c r="H7" s="6"/>
      <c r="J7" s="5"/>
      <c r="L7" s="5"/>
      <c r="M7" s="5"/>
    </row>
    <row r="8" spans="1:14" ht="39" customHeight="1" thickBot="1">
      <c r="A8" s="694" t="s">
        <v>420</v>
      </c>
      <c r="B8" s="696" t="s">
        <v>415</v>
      </c>
      <c r="C8" s="696" t="s">
        <v>416</v>
      </c>
      <c r="D8" s="696" t="s">
        <v>417</v>
      </c>
      <c r="E8" s="696" t="s">
        <v>418</v>
      </c>
      <c r="F8" s="682" t="s">
        <v>419</v>
      </c>
      <c r="G8" s="698" t="s">
        <v>487</v>
      </c>
      <c r="K8" s="700" t="s">
        <v>277</v>
      </c>
      <c r="L8" s="700" t="s">
        <v>276</v>
      </c>
      <c r="M8" s="700" t="s">
        <v>275</v>
      </c>
      <c r="N8" s="700" t="s">
        <v>274</v>
      </c>
    </row>
    <row r="9" spans="1:14" s="10" customFormat="1" ht="33" customHeight="1" thickTop="1">
      <c r="A9" s="695"/>
      <c r="B9" s="697"/>
      <c r="C9" s="697"/>
      <c r="D9" s="697"/>
      <c r="E9" s="697"/>
      <c r="F9" s="683"/>
      <c r="G9" s="699"/>
      <c r="I9" s="18"/>
      <c r="J9" s="18"/>
      <c r="K9" s="701"/>
      <c r="L9" s="701"/>
      <c r="M9" s="701"/>
      <c r="N9" s="701"/>
    </row>
    <row r="10" spans="1:14" s="10" customFormat="1" ht="28.5" customHeight="1" thickBot="1">
      <c r="A10" s="75" t="s">
        <v>88</v>
      </c>
      <c r="B10" s="134">
        <v>223</v>
      </c>
      <c r="C10" s="134">
        <v>122</v>
      </c>
      <c r="D10" s="134">
        <v>20</v>
      </c>
      <c r="E10" s="134">
        <v>5</v>
      </c>
      <c r="F10" s="135">
        <f t="shared" ref="F10:F15" si="0">SUM(B10:E10)</f>
        <v>370</v>
      </c>
      <c r="G10" s="112" t="s">
        <v>126</v>
      </c>
      <c r="H10" s="10">
        <f>SUM(B10:G10)</f>
        <v>740</v>
      </c>
      <c r="K10" s="165">
        <f>B17</f>
        <v>61.671924290220822</v>
      </c>
      <c r="L10" s="165">
        <f>C17</f>
        <v>30.28391167192429</v>
      </c>
      <c r="M10" s="165">
        <f>D17</f>
        <v>6.9400630914826493</v>
      </c>
      <c r="N10" s="165">
        <f>E17</f>
        <v>1.1041009463722398</v>
      </c>
    </row>
    <row r="11" spans="1:14" s="10" customFormat="1" ht="28.5" customHeight="1" thickBot="1">
      <c r="A11" s="76" t="s">
        <v>75</v>
      </c>
      <c r="B11" s="43">
        <v>10</v>
      </c>
      <c r="C11" s="43">
        <v>2</v>
      </c>
      <c r="D11" s="43">
        <v>1</v>
      </c>
      <c r="E11" s="43">
        <v>1</v>
      </c>
      <c r="F11" s="136">
        <f t="shared" si="0"/>
        <v>14</v>
      </c>
      <c r="G11" s="113" t="s">
        <v>70</v>
      </c>
    </row>
    <row r="12" spans="1:14" s="10" customFormat="1" ht="28.5" customHeight="1" thickBot="1">
      <c r="A12" s="77" t="s">
        <v>76</v>
      </c>
      <c r="B12" s="137">
        <v>130</v>
      </c>
      <c r="C12" s="137">
        <v>47</v>
      </c>
      <c r="D12" s="137">
        <v>16</v>
      </c>
      <c r="E12" s="137">
        <v>1</v>
      </c>
      <c r="F12" s="138">
        <f t="shared" si="0"/>
        <v>194</v>
      </c>
      <c r="G12" s="114" t="s">
        <v>71</v>
      </c>
      <c r="I12" s="79" t="s">
        <v>282</v>
      </c>
      <c r="J12" s="10">
        <f>F10</f>
        <v>370</v>
      </c>
    </row>
    <row r="13" spans="1:14" s="10" customFormat="1" ht="28.5" customHeight="1" thickBot="1">
      <c r="A13" s="76" t="s">
        <v>77</v>
      </c>
      <c r="B13" s="43">
        <v>22</v>
      </c>
      <c r="C13" s="43">
        <v>9</v>
      </c>
      <c r="D13" s="43">
        <v>5</v>
      </c>
      <c r="E13" s="43">
        <v>0</v>
      </c>
      <c r="F13" s="136">
        <f t="shared" si="0"/>
        <v>36</v>
      </c>
      <c r="G13" s="113" t="s">
        <v>72</v>
      </c>
      <c r="I13" s="79" t="s">
        <v>110</v>
      </c>
      <c r="J13" s="10">
        <f t="shared" ref="J13:J15" si="1">F11</f>
        <v>14</v>
      </c>
    </row>
    <row r="14" spans="1:14" s="10" customFormat="1" ht="28.5" customHeight="1" thickBot="1">
      <c r="A14" s="77" t="s">
        <v>78</v>
      </c>
      <c r="B14" s="137">
        <v>2</v>
      </c>
      <c r="C14" s="137">
        <v>7</v>
      </c>
      <c r="D14" s="137">
        <v>0</v>
      </c>
      <c r="E14" s="137">
        <v>0</v>
      </c>
      <c r="F14" s="138">
        <f t="shared" si="0"/>
        <v>9</v>
      </c>
      <c r="G14" s="114" t="s">
        <v>73</v>
      </c>
      <c r="I14" s="79" t="s">
        <v>111</v>
      </c>
      <c r="J14" s="10">
        <f t="shared" si="1"/>
        <v>194</v>
      </c>
    </row>
    <row r="15" spans="1:14" s="10" customFormat="1" ht="28.5" customHeight="1">
      <c r="A15" s="78" t="s">
        <v>79</v>
      </c>
      <c r="B15" s="150">
        <v>4</v>
      </c>
      <c r="C15" s="150">
        <v>5</v>
      </c>
      <c r="D15" s="150">
        <v>2</v>
      </c>
      <c r="E15" s="150">
        <v>0</v>
      </c>
      <c r="F15" s="153">
        <f t="shared" si="0"/>
        <v>11</v>
      </c>
      <c r="G15" s="115" t="s">
        <v>74</v>
      </c>
      <c r="I15" s="79" t="s">
        <v>112</v>
      </c>
      <c r="J15" s="10">
        <f t="shared" si="1"/>
        <v>36</v>
      </c>
    </row>
    <row r="16" spans="1:14" s="10" customFormat="1" ht="28.5" customHeight="1">
      <c r="A16" s="154" t="s">
        <v>23</v>
      </c>
      <c r="B16" s="155">
        <f>SUM(B10:B15)</f>
        <v>391</v>
      </c>
      <c r="C16" s="155">
        <f t="shared" ref="C16:F16" si="2">SUM(C10:C15)</f>
        <v>192</v>
      </c>
      <c r="D16" s="155">
        <f t="shared" si="2"/>
        <v>44</v>
      </c>
      <c r="E16" s="155">
        <f t="shared" ref="E16" si="3">SUM(E10:E15)</f>
        <v>7</v>
      </c>
      <c r="F16" s="155">
        <f t="shared" si="2"/>
        <v>634</v>
      </c>
      <c r="G16" s="156" t="s">
        <v>24</v>
      </c>
      <c r="I16" s="79"/>
    </row>
    <row r="17" spans="1:13" s="10" customFormat="1" ht="28.5" customHeight="1">
      <c r="A17" s="157" t="s">
        <v>303</v>
      </c>
      <c r="B17" s="164">
        <f>(B16/$F$16)*100</f>
        <v>61.671924290220822</v>
      </c>
      <c r="C17" s="164">
        <f>(C16/$F$16)*100</f>
        <v>30.28391167192429</v>
      </c>
      <c r="D17" s="164">
        <f>(D16/$F$16)*100</f>
        <v>6.9400630914826493</v>
      </c>
      <c r="E17" s="164">
        <f>(E16/$F$16)*100</f>
        <v>1.1041009463722398</v>
      </c>
      <c r="F17" s="158">
        <f>SUM(B17:E17)</f>
        <v>100.00000000000001</v>
      </c>
      <c r="G17" s="159" t="s">
        <v>304</v>
      </c>
      <c r="I17" s="79" t="s">
        <v>113</v>
      </c>
      <c r="J17" s="10">
        <f>F14</f>
        <v>9</v>
      </c>
    </row>
    <row r="18" spans="1:13" ht="21" customHeight="1">
      <c r="A18" s="151"/>
      <c r="B18" s="152"/>
      <c r="C18" s="152"/>
      <c r="D18" s="152"/>
      <c r="E18" s="152"/>
      <c r="F18" s="152"/>
      <c r="G18" s="151"/>
      <c r="I18" s="79" t="s">
        <v>114</v>
      </c>
      <c r="J18" s="10">
        <f>F15</f>
        <v>11</v>
      </c>
    </row>
    <row r="19" spans="1:13" s="59" customFormat="1" ht="21.75">
      <c r="A19" s="627" t="s">
        <v>455</v>
      </c>
      <c r="B19" s="627"/>
      <c r="C19" s="627"/>
      <c r="D19" s="627"/>
      <c r="E19" s="627"/>
      <c r="F19" s="627"/>
      <c r="G19" s="627"/>
      <c r="H19" s="502"/>
      <c r="I19" s="502"/>
      <c r="J19" s="502"/>
      <c r="K19" s="502"/>
    </row>
    <row r="20" spans="1:13" s="59" customFormat="1" ht="21.75">
      <c r="A20" s="654" t="s">
        <v>505</v>
      </c>
      <c r="B20" s="654"/>
      <c r="C20" s="654"/>
      <c r="D20" s="654"/>
      <c r="E20" s="654"/>
      <c r="F20" s="654"/>
      <c r="G20" s="654"/>
      <c r="H20" s="502"/>
      <c r="I20" s="502"/>
      <c r="J20" s="502"/>
      <c r="K20" s="502"/>
    </row>
    <row r="21" spans="1:13" s="59" customFormat="1" ht="15">
      <c r="A21" s="628" t="s">
        <v>456</v>
      </c>
      <c r="B21" s="628"/>
      <c r="C21" s="628"/>
      <c r="D21" s="628"/>
      <c r="E21" s="628"/>
      <c r="F21" s="628"/>
      <c r="G21" s="628"/>
      <c r="H21" s="503"/>
      <c r="I21" s="195"/>
      <c r="J21" s="195"/>
      <c r="K21" s="195"/>
      <c r="L21" s="195"/>
      <c r="M21" s="195"/>
    </row>
    <row r="22" spans="1:13" s="59" customFormat="1" ht="15">
      <c r="A22" s="656" t="s">
        <v>506</v>
      </c>
      <c r="B22" s="656"/>
      <c r="C22" s="656"/>
      <c r="D22" s="656"/>
      <c r="E22" s="656"/>
      <c r="F22" s="656"/>
      <c r="G22" s="656"/>
      <c r="H22" s="503"/>
      <c r="I22" s="195"/>
      <c r="J22" s="195"/>
      <c r="K22" s="195"/>
      <c r="L22" s="195"/>
      <c r="M22" s="195"/>
    </row>
    <row r="23" spans="1:13" ht="14.25">
      <c r="A23" s="151"/>
      <c r="B23" s="152"/>
      <c r="C23" s="152"/>
      <c r="D23" s="152"/>
      <c r="E23" s="152"/>
      <c r="F23" s="152"/>
      <c r="G23" s="151"/>
      <c r="I23" s="195"/>
      <c r="J23" s="195"/>
      <c r="K23" s="195"/>
      <c r="L23" s="195"/>
      <c r="M23" s="195"/>
    </row>
    <row r="24" spans="1:13" ht="18" customHeight="1">
      <c r="A24" s="151"/>
      <c r="B24" s="152"/>
      <c r="C24" s="152"/>
      <c r="D24" s="152"/>
      <c r="E24" s="152"/>
      <c r="F24" s="152"/>
      <c r="G24" s="151"/>
      <c r="I24" s="195"/>
      <c r="J24" s="195"/>
      <c r="K24" s="195"/>
      <c r="L24" s="195"/>
      <c r="M24" s="195"/>
    </row>
    <row r="25" spans="1:13" ht="18" customHeight="1">
      <c r="A25" s="151"/>
      <c r="B25" s="152"/>
      <c r="C25" s="152"/>
      <c r="D25" s="152"/>
      <c r="E25" s="152"/>
      <c r="F25" s="152"/>
      <c r="G25" s="151"/>
      <c r="I25" s="195"/>
      <c r="J25" s="195"/>
      <c r="K25" s="195"/>
      <c r="L25" s="195"/>
      <c r="M25" s="195"/>
    </row>
    <row r="26" spans="1:13" ht="18" customHeight="1">
      <c r="A26" s="151"/>
      <c r="B26" s="152"/>
      <c r="C26" s="152"/>
      <c r="D26" s="152"/>
      <c r="E26" s="152"/>
      <c r="F26" s="152"/>
      <c r="G26" s="151"/>
      <c r="I26" s="195"/>
      <c r="J26" s="195"/>
      <c r="K26" s="195"/>
      <c r="L26" s="195"/>
      <c r="M26" s="195"/>
    </row>
    <row r="27" spans="1:13" ht="18" customHeight="1">
      <c r="A27" s="151"/>
      <c r="B27" s="152"/>
      <c r="C27" s="152"/>
      <c r="D27" s="152"/>
      <c r="E27" s="152"/>
      <c r="F27" s="152"/>
      <c r="G27" s="151"/>
    </row>
    <row r="28" spans="1:13" ht="18" customHeight="1">
      <c r="A28" s="151"/>
      <c r="B28" s="152"/>
      <c r="C28" s="152"/>
      <c r="D28" s="152"/>
      <c r="E28" s="152"/>
      <c r="F28" s="152"/>
      <c r="G28" s="151"/>
    </row>
    <row r="29" spans="1:13" ht="18" customHeight="1">
      <c r="A29" s="151"/>
      <c r="B29" s="152"/>
      <c r="C29" s="152"/>
      <c r="D29" s="152"/>
      <c r="E29" s="152"/>
      <c r="F29" s="152"/>
      <c r="G29" s="151"/>
    </row>
    <row r="30" spans="1:13" ht="18" customHeight="1">
      <c r="A30" s="151"/>
      <c r="B30" s="152"/>
      <c r="C30" s="152"/>
      <c r="D30" s="152"/>
      <c r="E30" s="152"/>
      <c r="F30" s="152"/>
      <c r="G30" s="151"/>
    </row>
    <row r="31" spans="1:13" ht="18" customHeight="1">
      <c r="A31" s="151"/>
      <c r="B31" s="152"/>
      <c r="C31" s="152"/>
      <c r="D31" s="152"/>
      <c r="E31" s="152"/>
      <c r="F31" s="152"/>
      <c r="G31" s="151"/>
    </row>
    <row r="32" spans="1:13" ht="18" customHeight="1">
      <c r="A32" s="151"/>
      <c r="B32" s="152"/>
      <c r="C32" s="152"/>
      <c r="D32" s="152"/>
      <c r="E32" s="152"/>
      <c r="F32" s="152"/>
      <c r="G32" s="151"/>
    </row>
    <row r="33" spans="1:9" ht="18" customHeight="1">
      <c r="A33" s="151"/>
      <c r="B33" s="152"/>
      <c r="C33" s="152"/>
      <c r="D33" s="152"/>
      <c r="E33" s="152"/>
      <c r="F33" s="152"/>
      <c r="G33" s="151"/>
    </row>
    <row r="34" spans="1:9" ht="18" customHeight="1">
      <c r="A34" s="151"/>
      <c r="B34" s="152"/>
      <c r="C34" s="152"/>
      <c r="D34" s="152"/>
      <c r="E34" s="152"/>
      <c r="F34" s="152"/>
      <c r="G34" s="151"/>
    </row>
    <row r="35" spans="1:9">
      <c r="A35" s="151"/>
      <c r="B35" s="152"/>
      <c r="C35" s="152"/>
      <c r="D35" s="152"/>
      <c r="E35" s="152"/>
      <c r="F35" s="152"/>
      <c r="G35" s="151"/>
    </row>
    <row r="36" spans="1:9">
      <c r="A36" s="151"/>
      <c r="B36" s="152"/>
      <c r="C36" s="152"/>
      <c r="D36" s="152"/>
      <c r="E36" s="152"/>
      <c r="F36" s="152"/>
      <c r="G36" s="151"/>
    </row>
    <row r="37" spans="1:9">
      <c r="A37" s="151"/>
      <c r="B37" s="152"/>
      <c r="C37" s="152"/>
      <c r="D37" s="152"/>
      <c r="E37" s="152"/>
      <c r="F37" s="152"/>
      <c r="G37" s="151"/>
    </row>
    <row r="38" spans="1:9">
      <c r="A38" s="151"/>
      <c r="B38" s="152"/>
      <c r="C38" s="152"/>
      <c r="D38" s="152"/>
      <c r="E38" s="152"/>
      <c r="F38" s="152"/>
      <c r="G38" s="151"/>
    </row>
    <row r="39" spans="1:9">
      <c r="A39" s="151"/>
      <c r="B39" s="152"/>
      <c r="C39" s="152"/>
      <c r="D39" s="152"/>
      <c r="E39" s="152"/>
      <c r="F39" s="152"/>
      <c r="G39" s="151"/>
    </row>
    <row r="40" spans="1:9">
      <c r="A40" s="151"/>
      <c r="B40" s="152"/>
      <c r="C40" s="152"/>
      <c r="D40" s="152"/>
      <c r="E40" s="152"/>
      <c r="F40" s="152"/>
      <c r="G40" s="151"/>
    </row>
    <row r="41" spans="1:9">
      <c r="A41" s="151"/>
      <c r="B41" s="152"/>
      <c r="C41" s="152"/>
      <c r="D41" s="152"/>
      <c r="E41" s="152"/>
      <c r="F41" s="152"/>
      <c r="G41" s="151"/>
    </row>
    <row r="42" spans="1:9">
      <c r="A42" s="151"/>
      <c r="B42" s="152"/>
      <c r="C42" s="152"/>
      <c r="D42" s="152"/>
      <c r="E42" s="152"/>
      <c r="F42" s="152"/>
      <c r="G42" s="151"/>
    </row>
    <row r="43" spans="1:9">
      <c r="A43" s="151"/>
      <c r="B43" s="152"/>
      <c r="C43" s="152"/>
      <c r="D43" s="152"/>
      <c r="E43" s="152"/>
      <c r="F43" s="152"/>
      <c r="G43" s="151"/>
    </row>
    <row r="44" spans="1:9" ht="23.25" customHeight="1">
      <c r="A44" s="151"/>
      <c r="B44" s="152"/>
      <c r="C44" s="152"/>
      <c r="D44" s="152"/>
      <c r="E44" s="152"/>
      <c r="F44" s="152"/>
      <c r="G44" s="151"/>
    </row>
    <row r="45" spans="1:9">
      <c r="A45" s="151"/>
      <c r="B45" s="152"/>
      <c r="C45" s="152"/>
      <c r="D45" s="152"/>
      <c r="E45" s="152"/>
      <c r="F45" s="152"/>
      <c r="G45" s="151"/>
    </row>
    <row r="46" spans="1:9">
      <c r="A46" s="151"/>
      <c r="B46" s="152"/>
      <c r="C46" s="152"/>
      <c r="D46" s="152"/>
      <c r="E46" s="152"/>
      <c r="F46" s="152"/>
      <c r="G46" s="151"/>
    </row>
    <row r="47" spans="1:9">
      <c r="A47" s="645" t="s">
        <v>421</v>
      </c>
      <c r="B47" s="645"/>
      <c r="C47" s="645"/>
      <c r="D47" s="645"/>
      <c r="E47" s="645"/>
      <c r="F47" s="645"/>
      <c r="G47" s="645"/>
      <c r="H47" s="59"/>
      <c r="I47" s="59"/>
    </row>
    <row r="48" spans="1:9">
      <c r="A48" s="151"/>
      <c r="B48" s="152"/>
      <c r="C48" s="152"/>
      <c r="D48" s="152"/>
      <c r="E48" s="152"/>
      <c r="F48" s="152"/>
      <c r="G48" s="151"/>
    </row>
  </sheetData>
  <mergeCells count="20">
    <mergeCell ref="K8:K9"/>
    <mergeCell ref="L8:L9"/>
    <mergeCell ref="M8:M9"/>
    <mergeCell ref="N8:N9"/>
    <mergeCell ref="A19:G19"/>
    <mergeCell ref="A20:G20"/>
    <mergeCell ref="A21:G21"/>
    <mergeCell ref="A22:G22"/>
    <mergeCell ref="A47:G47"/>
    <mergeCell ref="G8:G9"/>
    <mergeCell ref="E8:E9"/>
    <mergeCell ref="A3:G3"/>
    <mergeCell ref="A4:G4"/>
    <mergeCell ref="A5:G5"/>
    <mergeCell ref="A6:G6"/>
    <mergeCell ref="A8:A9"/>
    <mergeCell ref="B8:B9"/>
    <mergeCell ref="C8:C9"/>
    <mergeCell ref="D8:D9"/>
    <mergeCell ref="F8:F9"/>
  </mergeCells>
  <printOptions horizontalCentered="1"/>
  <pageMargins left="0" right="0" top="0.47244094488188981" bottom="0" header="0" footer="0"/>
  <pageSetup paperSize="9" scale="95" orientation="landscape" r:id="rId1"/>
  <headerFooter>
    <oddFooter>&amp;C_&amp;P_</oddFooter>
  </headerFooter>
  <rowBreaks count="1" manualBreakCount="1">
    <brk id="17"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L35"/>
  <sheetViews>
    <sheetView rightToLeft="1" view="pageBreakPreview" topLeftCell="A13" zoomScaleNormal="100" zoomScaleSheetLayoutView="100" workbookViewId="0">
      <selection activeCell="I22" sqref="I22"/>
    </sheetView>
  </sheetViews>
  <sheetFormatPr defaultRowHeight="15"/>
  <cols>
    <col min="1" max="1" width="14.140625" customWidth="1"/>
    <col min="2" max="11" width="11.140625" customWidth="1"/>
    <col min="12" max="12" width="15.85546875" customWidth="1"/>
  </cols>
  <sheetData>
    <row r="1" spans="1:12" s="3" customFormat="1" ht="30.75">
      <c r="A1" s="444" t="s">
        <v>101</v>
      </c>
      <c r="B1" s="445"/>
      <c r="C1" s="445"/>
      <c r="D1" s="445"/>
      <c r="E1" s="445"/>
      <c r="F1" s="445"/>
      <c r="G1" s="445"/>
      <c r="H1" s="447"/>
      <c r="I1" s="445"/>
      <c r="J1" s="445"/>
      <c r="K1" s="447"/>
      <c r="L1" s="446" t="s">
        <v>124</v>
      </c>
    </row>
    <row r="2" spans="1:12" s="3" customFormat="1" ht="12" customHeight="1">
      <c r="A2" s="64"/>
      <c r="B2" s="65"/>
      <c r="C2" s="65"/>
      <c r="D2" s="65"/>
      <c r="E2" s="65"/>
      <c r="F2" s="65"/>
      <c r="G2" s="65"/>
      <c r="H2" s="65"/>
      <c r="I2" s="65"/>
      <c r="J2" s="65"/>
      <c r="K2" s="65"/>
      <c r="L2" s="65"/>
    </row>
    <row r="3" spans="1:12" s="498" customFormat="1" ht="23.25">
      <c r="A3" s="653" t="s">
        <v>305</v>
      </c>
      <c r="B3" s="653"/>
      <c r="C3" s="653"/>
      <c r="D3" s="653"/>
      <c r="E3" s="653"/>
      <c r="F3" s="653"/>
      <c r="G3" s="653"/>
      <c r="H3" s="653"/>
      <c r="I3" s="653"/>
      <c r="J3" s="653"/>
      <c r="K3" s="653"/>
      <c r="L3" s="653"/>
    </row>
    <row r="4" spans="1:12" s="2" customFormat="1" ht="21.75">
      <c r="A4" s="654" t="s">
        <v>505</v>
      </c>
      <c r="B4" s="654"/>
      <c r="C4" s="654"/>
      <c r="D4" s="654"/>
      <c r="E4" s="654"/>
      <c r="F4" s="654"/>
      <c r="G4" s="654"/>
      <c r="H4" s="654"/>
      <c r="I4" s="654"/>
      <c r="J4" s="654"/>
      <c r="K4" s="654"/>
      <c r="L4" s="654"/>
    </row>
    <row r="5" spans="1:12" s="2" customFormat="1" ht="18" customHeight="1">
      <c r="A5" s="693" t="s">
        <v>306</v>
      </c>
      <c r="B5" s="693"/>
      <c r="C5" s="693"/>
      <c r="D5" s="693"/>
      <c r="E5" s="693"/>
      <c r="F5" s="693"/>
      <c r="G5" s="693"/>
      <c r="H5" s="693"/>
      <c r="I5" s="693"/>
      <c r="J5" s="693"/>
      <c r="K5" s="693"/>
      <c r="L5" s="693"/>
    </row>
    <row r="6" spans="1:12" s="3" customFormat="1">
      <c r="A6" s="656" t="s">
        <v>506</v>
      </c>
      <c r="B6" s="656"/>
      <c r="C6" s="656"/>
      <c r="D6" s="656"/>
      <c r="E6" s="656"/>
      <c r="F6" s="656"/>
      <c r="G6" s="656"/>
      <c r="H6" s="656"/>
      <c r="I6" s="656"/>
      <c r="J6" s="656"/>
      <c r="K6" s="656"/>
      <c r="L6" s="656"/>
    </row>
    <row r="7" spans="1:12" s="7" customFormat="1" ht="15.75">
      <c r="A7" s="146" t="s">
        <v>161</v>
      </c>
      <c r="B7" s="146"/>
      <c r="C7" s="146"/>
      <c r="D7" s="146"/>
      <c r="E7" s="146"/>
      <c r="F7" s="146"/>
      <c r="G7" s="146"/>
      <c r="H7" s="166"/>
      <c r="I7" s="166"/>
      <c r="J7" s="5"/>
      <c r="K7" s="41"/>
      <c r="L7" s="8" t="s">
        <v>245</v>
      </c>
    </row>
    <row r="8" spans="1:12" ht="15" customHeight="1" thickBot="1">
      <c r="A8" s="657" t="s">
        <v>318</v>
      </c>
      <c r="B8" s="670" t="s">
        <v>309</v>
      </c>
      <c r="C8" s="702"/>
      <c r="D8" s="702"/>
      <c r="E8" s="702"/>
      <c r="F8" s="702"/>
      <c r="G8" s="702"/>
      <c r="H8" s="702"/>
      <c r="I8" s="702"/>
      <c r="J8" s="702"/>
      <c r="K8" s="702"/>
      <c r="L8" s="703" t="s">
        <v>321</v>
      </c>
    </row>
    <row r="9" spans="1:12" ht="15.75" thickBot="1">
      <c r="A9" s="666"/>
      <c r="B9" s="665" t="s">
        <v>292</v>
      </c>
      <c r="C9" s="665"/>
      <c r="D9" s="665"/>
      <c r="E9" s="665"/>
      <c r="F9" s="665"/>
      <c r="G9" s="665"/>
      <c r="H9" s="665"/>
      <c r="I9" s="665"/>
      <c r="J9" s="665"/>
      <c r="K9" s="665"/>
      <c r="L9" s="704"/>
    </row>
    <row r="10" spans="1:12" ht="27.6" customHeight="1" thickBot="1">
      <c r="A10" s="666"/>
      <c r="B10" s="251" t="s">
        <v>50</v>
      </c>
      <c r="C10" s="251" t="s">
        <v>52</v>
      </c>
      <c r="D10" s="251" t="s">
        <v>54</v>
      </c>
      <c r="E10" s="251" t="s">
        <v>488</v>
      </c>
      <c r="F10" s="251" t="s">
        <v>57</v>
      </c>
      <c r="G10" s="251" t="s">
        <v>59</v>
      </c>
      <c r="H10" s="251" t="s">
        <v>61</v>
      </c>
      <c r="I10" s="251" t="s">
        <v>291</v>
      </c>
      <c r="J10" s="251" t="s">
        <v>64</v>
      </c>
      <c r="K10" s="251" t="s">
        <v>11</v>
      </c>
      <c r="L10" s="704"/>
    </row>
    <row r="11" spans="1:12" ht="27.6" customHeight="1">
      <c r="A11" s="658"/>
      <c r="B11" s="522" t="s">
        <v>51</v>
      </c>
      <c r="C11" s="522" t="s">
        <v>53</v>
      </c>
      <c r="D11" s="522" t="s">
        <v>55</v>
      </c>
      <c r="E11" s="522" t="s">
        <v>56</v>
      </c>
      <c r="F11" s="522" t="s">
        <v>58</v>
      </c>
      <c r="G11" s="522" t="s">
        <v>60</v>
      </c>
      <c r="H11" s="522" t="s">
        <v>62</v>
      </c>
      <c r="I11" s="522" t="s">
        <v>149</v>
      </c>
      <c r="J11" s="522" t="s">
        <v>273</v>
      </c>
      <c r="K11" s="471" t="s">
        <v>12</v>
      </c>
      <c r="L11" s="705"/>
    </row>
    <row r="12" spans="1:12" ht="27" customHeight="1" thickBot="1">
      <c r="A12" s="253" t="s">
        <v>50</v>
      </c>
      <c r="B12" s="520">
        <v>166</v>
      </c>
      <c r="C12" s="520">
        <v>55</v>
      </c>
      <c r="D12" s="520">
        <v>15</v>
      </c>
      <c r="E12" s="520">
        <v>8</v>
      </c>
      <c r="F12" s="520">
        <v>1</v>
      </c>
      <c r="G12" s="520">
        <v>1</v>
      </c>
      <c r="H12" s="520">
        <v>8</v>
      </c>
      <c r="I12" s="520">
        <v>0</v>
      </c>
      <c r="J12" s="520">
        <v>2</v>
      </c>
      <c r="K12" s="523">
        <f>SUM(B12:J12)</f>
        <v>256</v>
      </c>
      <c r="L12" s="255" t="s">
        <v>51</v>
      </c>
    </row>
    <row r="13" spans="1:12" ht="27" customHeight="1" thickBot="1">
      <c r="A13" s="256" t="s">
        <v>52</v>
      </c>
      <c r="B13" s="257">
        <v>34</v>
      </c>
      <c r="C13" s="257">
        <v>155</v>
      </c>
      <c r="D13" s="257">
        <v>14</v>
      </c>
      <c r="E13" s="257">
        <v>13</v>
      </c>
      <c r="F13" s="257">
        <v>3</v>
      </c>
      <c r="G13" s="257">
        <v>0</v>
      </c>
      <c r="H13" s="257">
        <v>7</v>
      </c>
      <c r="I13" s="257">
        <v>6</v>
      </c>
      <c r="J13" s="257">
        <v>2</v>
      </c>
      <c r="K13" s="533">
        <f>SUM(B13:J13)</f>
        <v>234</v>
      </c>
      <c r="L13" s="259" t="s">
        <v>53</v>
      </c>
    </row>
    <row r="14" spans="1:12" ht="27" customHeight="1" thickBot="1">
      <c r="A14" s="281" t="s">
        <v>54</v>
      </c>
      <c r="B14" s="282">
        <v>14</v>
      </c>
      <c r="C14" s="282">
        <v>9</v>
      </c>
      <c r="D14" s="282">
        <v>9</v>
      </c>
      <c r="E14" s="282">
        <v>1</v>
      </c>
      <c r="F14" s="282">
        <v>1</v>
      </c>
      <c r="G14" s="282">
        <v>0</v>
      </c>
      <c r="H14" s="282">
        <v>2</v>
      </c>
      <c r="I14" s="282">
        <v>1</v>
      </c>
      <c r="J14" s="282">
        <v>0</v>
      </c>
      <c r="K14" s="283">
        <f t="shared" ref="K14:K19" si="0">SUM(B14:J14)</f>
        <v>37</v>
      </c>
      <c r="L14" s="284" t="s">
        <v>55</v>
      </c>
    </row>
    <row r="15" spans="1:12" ht="27" customHeight="1" thickBot="1">
      <c r="A15" s="256" t="s">
        <v>84</v>
      </c>
      <c r="B15" s="257">
        <v>5</v>
      </c>
      <c r="C15" s="257">
        <v>15</v>
      </c>
      <c r="D15" s="257">
        <v>4</v>
      </c>
      <c r="E15" s="257">
        <v>18</v>
      </c>
      <c r="F15" s="257">
        <v>1</v>
      </c>
      <c r="G15" s="257">
        <v>0</v>
      </c>
      <c r="H15" s="257">
        <v>2</v>
      </c>
      <c r="I15" s="257">
        <v>0</v>
      </c>
      <c r="J15" s="257">
        <v>1</v>
      </c>
      <c r="K15" s="258">
        <f t="shared" si="0"/>
        <v>46</v>
      </c>
      <c r="L15" s="259" t="s">
        <v>56</v>
      </c>
    </row>
    <row r="16" spans="1:12" ht="27" customHeight="1" thickBot="1">
      <c r="A16" s="281" t="s">
        <v>57</v>
      </c>
      <c r="B16" s="282">
        <v>4</v>
      </c>
      <c r="C16" s="282">
        <v>2</v>
      </c>
      <c r="D16" s="282">
        <v>0</v>
      </c>
      <c r="E16" s="282">
        <v>0</v>
      </c>
      <c r="F16" s="282">
        <v>1</v>
      </c>
      <c r="G16" s="282">
        <v>0</v>
      </c>
      <c r="H16" s="282">
        <v>0</v>
      </c>
      <c r="I16" s="282">
        <v>0</v>
      </c>
      <c r="J16" s="282">
        <v>0</v>
      </c>
      <c r="K16" s="283">
        <f t="shared" si="0"/>
        <v>7</v>
      </c>
      <c r="L16" s="284" t="s">
        <v>58</v>
      </c>
    </row>
    <row r="17" spans="1:12" ht="27" customHeight="1" thickBot="1">
      <c r="A17" s="256" t="s">
        <v>59</v>
      </c>
      <c r="B17" s="257">
        <v>1</v>
      </c>
      <c r="C17" s="257">
        <v>1</v>
      </c>
      <c r="D17" s="257">
        <v>1</v>
      </c>
      <c r="E17" s="257">
        <v>0</v>
      </c>
      <c r="F17" s="257">
        <v>1</v>
      </c>
      <c r="G17" s="257">
        <v>0</v>
      </c>
      <c r="H17" s="257">
        <v>0</v>
      </c>
      <c r="I17" s="257">
        <v>0</v>
      </c>
      <c r="J17" s="257">
        <v>0</v>
      </c>
      <c r="K17" s="258">
        <f t="shared" si="0"/>
        <v>4</v>
      </c>
      <c r="L17" s="259" t="s">
        <v>60</v>
      </c>
    </row>
    <row r="18" spans="1:12" ht="27" customHeight="1" thickBot="1">
      <c r="A18" s="281" t="s">
        <v>61</v>
      </c>
      <c r="B18" s="282">
        <v>12</v>
      </c>
      <c r="C18" s="282">
        <v>8</v>
      </c>
      <c r="D18" s="282">
        <v>1</v>
      </c>
      <c r="E18" s="282">
        <v>1</v>
      </c>
      <c r="F18" s="282">
        <v>1</v>
      </c>
      <c r="G18" s="282">
        <v>0</v>
      </c>
      <c r="H18" s="282">
        <v>9</v>
      </c>
      <c r="I18" s="282">
        <v>0</v>
      </c>
      <c r="J18" s="282">
        <v>0</v>
      </c>
      <c r="K18" s="283">
        <f>SUM(B18:J18)</f>
        <v>32</v>
      </c>
      <c r="L18" s="284" t="s">
        <v>62</v>
      </c>
    </row>
    <row r="19" spans="1:12" ht="27" customHeight="1" thickBot="1">
      <c r="A19" s="256" t="s">
        <v>291</v>
      </c>
      <c r="B19" s="257">
        <v>2</v>
      </c>
      <c r="C19" s="257">
        <v>4</v>
      </c>
      <c r="D19" s="257">
        <v>0</v>
      </c>
      <c r="E19" s="257">
        <v>0</v>
      </c>
      <c r="F19" s="257">
        <v>0</v>
      </c>
      <c r="G19" s="257">
        <v>0</v>
      </c>
      <c r="H19" s="257">
        <v>3</v>
      </c>
      <c r="I19" s="257">
        <v>4</v>
      </c>
      <c r="J19" s="257">
        <v>0</v>
      </c>
      <c r="K19" s="258">
        <f t="shared" si="0"/>
        <v>13</v>
      </c>
      <c r="L19" s="259" t="s">
        <v>149</v>
      </c>
    </row>
    <row r="20" spans="1:12" ht="27" customHeight="1">
      <c r="A20" s="285" t="s">
        <v>64</v>
      </c>
      <c r="B20" s="286">
        <v>2</v>
      </c>
      <c r="C20" s="286">
        <v>2</v>
      </c>
      <c r="D20" s="286">
        <v>0</v>
      </c>
      <c r="E20" s="286">
        <v>0</v>
      </c>
      <c r="F20" s="286">
        <v>0</v>
      </c>
      <c r="G20" s="286">
        <v>0</v>
      </c>
      <c r="H20" s="286">
        <v>1</v>
      </c>
      <c r="I20" s="286">
        <v>0</v>
      </c>
      <c r="J20" s="286">
        <v>0</v>
      </c>
      <c r="K20" s="287">
        <f>SUM(B20:J20)</f>
        <v>5</v>
      </c>
      <c r="L20" s="288" t="s">
        <v>273</v>
      </c>
    </row>
    <row r="21" spans="1:12" ht="27" customHeight="1">
      <c r="A21" s="289" t="s">
        <v>11</v>
      </c>
      <c r="B21" s="290">
        <f>SUM(B12:B20)</f>
        <v>240</v>
      </c>
      <c r="C21" s="290">
        <f t="shared" ref="C21:K21" si="1">SUM(C12:C20)</f>
        <v>251</v>
      </c>
      <c r="D21" s="290">
        <f t="shared" si="1"/>
        <v>44</v>
      </c>
      <c r="E21" s="290">
        <f t="shared" si="1"/>
        <v>41</v>
      </c>
      <c r="F21" s="290">
        <f t="shared" si="1"/>
        <v>9</v>
      </c>
      <c r="G21" s="290">
        <f t="shared" si="1"/>
        <v>1</v>
      </c>
      <c r="H21" s="290">
        <f t="shared" si="1"/>
        <v>32</v>
      </c>
      <c r="I21" s="290">
        <f t="shared" si="1"/>
        <v>11</v>
      </c>
      <c r="J21" s="290">
        <f t="shared" si="1"/>
        <v>5</v>
      </c>
      <c r="K21" s="290">
        <f t="shared" si="1"/>
        <v>634</v>
      </c>
      <c r="L21" s="291" t="s">
        <v>12</v>
      </c>
    </row>
    <row r="22" spans="1:12">
      <c r="A22" s="145"/>
    </row>
    <row r="23" spans="1:12" ht="16.5">
      <c r="A23" s="178"/>
      <c r="B23" s="178"/>
      <c r="C23" s="178"/>
      <c r="D23" s="178"/>
      <c r="E23" s="178"/>
      <c r="F23" s="178"/>
      <c r="G23" s="178"/>
      <c r="I23" s="178"/>
      <c r="J23" s="178"/>
      <c r="K23" s="178"/>
    </row>
    <row r="24" spans="1:12" ht="16.5">
      <c r="A24" s="178"/>
      <c r="B24" s="178"/>
      <c r="C24" s="179"/>
      <c r="D24" s="179"/>
      <c r="E24" s="179"/>
      <c r="F24" s="179"/>
      <c r="G24" s="179"/>
      <c r="I24" s="179"/>
      <c r="J24" s="179"/>
      <c r="K24" s="179"/>
    </row>
    <row r="25" spans="1:12" ht="16.5">
      <c r="A25" s="178"/>
      <c r="B25" s="178"/>
      <c r="C25" s="179"/>
      <c r="D25" s="179"/>
      <c r="E25" s="179"/>
      <c r="F25" s="179"/>
      <c r="G25" s="179"/>
      <c r="I25" s="179"/>
      <c r="J25" s="179"/>
      <c r="K25" s="179"/>
    </row>
    <row r="26" spans="1:12" ht="16.5">
      <c r="A26" s="178"/>
      <c r="B26" s="178"/>
      <c r="C26" s="179"/>
      <c r="D26" s="179"/>
      <c r="E26" s="179"/>
      <c r="F26" s="179"/>
      <c r="G26" s="179"/>
      <c r="I26" s="179"/>
      <c r="J26" s="179"/>
      <c r="K26" s="179"/>
    </row>
    <row r="27" spans="1:12" ht="16.5">
      <c r="A27" s="178"/>
      <c r="B27" s="178"/>
      <c r="C27" s="179"/>
      <c r="D27" s="179"/>
      <c r="E27" s="179"/>
      <c r="F27" s="179"/>
      <c r="G27" s="179"/>
      <c r="I27" s="179"/>
      <c r="J27" s="179"/>
      <c r="K27" s="179"/>
    </row>
    <row r="28" spans="1:12" ht="16.5">
      <c r="A28" s="178"/>
      <c r="B28" s="178"/>
      <c r="C28" s="179"/>
      <c r="D28" s="179"/>
      <c r="E28" s="179"/>
      <c r="F28" s="179"/>
      <c r="G28" s="179"/>
      <c r="I28" s="179"/>
      <c r="J28" s="179"/>
      <c r="K28" s="179"/>
    </row>
    <row r="29" spans="1:12" ht="16.5">
      <c r="A29" s="178"/>
      <c r="B29" s="178"/>
      <c r="C29" s="179"/>
      <c r="D29" s="179"/>
      <c r="E29" s="179"/>
      <c r="F29" s="179"/>
      <c r="G29" s="179"/>
      <c r="I29" s="179"/>
      <c r="J29" s="179"/>
      <c r="K29" s="179"/>
    </row>
    <row r="30" spans="1:12" ht="16.5">
      <c r="A30" s="178"/>
      <c r="B30" s="178"/>
      <c r="C30" s="179"/>
      <c r="D30" s="179"/>
      <c r="E30" s="179"/>
      <c r="F30" s="179"/>
      <c r="G30" s="179"/>
      <c r="I30" s="179"/>
      <c r="J30" s="179"/>
      <c r="K30" s="179"/>
    </row>
    <row r="31" spans="1:12" ht="16.5">
      <c r="A31" s="178"/>
      <c r="B31" s="178"/>
      <c r="C31" s="179"/>
      <c r="D31" s="179"/>
      <c r="E31" s="179"/>
      <c r="F31" s="179"/>
      <c r="G31" s="179"/>
      <c r="I31" s="179"/>
      <c r="J31" s="179"/>
      <c r="K31" s="179"/>
    </row>
    <row r="32" spans="1:12" ht="16.5">
      <c r="A32" s="178"/>
      <c r="B32" s="178"/>
      <c r="C32" s="179"/>
      <c r="D32" s="179"/>
      <c r="E32" s="179"/>
      <c r="F32" s="179"/>
      <c r="G32" s="179"/>
      <c r="I32" s="179"/>
      <c r="J32" s="179"/>
      <c r="K32" s="179"/>
    </row>
    <row r="33" spans="1:11" ht="16.5">
      <c r="A33" s="178"/>
      <c r="B33" s="178"/>
      <c r="C33" s="179"/>
      <c r="D33" s="179"/>
      <c r="E33" s="179"/>
      <c r="F33" s="179"/>
      <c r="G33" s="179"/>
      <c r="H33" s="179"/>
      <c r="I33" s="179"/>
      <c r="J33" s="179"/>
      <c r="K33" s="179"/>
    </row>
    <row r="34" spans="1:11" ht="16.5">
      <c r="A34" s="178"/>
      <c r="B34" s="178"/>
      <c r="C34" s="179"/>
      <c r="D34" s="179"/>
      <c r="E34" s="179"/>
      <c r="F34" s="179"/>
      <c r="G34" s="179"/>
      <c r="H34" s="179"/>
      <c r="I34" s="179"/>
      <c r="J34" s="179"/>
      <c r="K34" s="179"/>
    </row>
    <row r="35" spans="1:11" ht="16.5">
      <c r="A35" s="178"/>
      <c r="B35" s="178"/>
      <c r="C35" s="179"/>
      <c r="D35" s="179"/>
      <c r="E35" s="179"/>
      <c r="F35" s="179"/>
      <c r="G35" s="179"/>
      <c r="H35" s="179"/>
      <c r="I35" s="179"/>
      <c r="J35" s="179"/>
      <c r="K35" s="179"/>
    </row>
  </sheetData>
  <mergeCells count="8">
    <mergeCell ref="A3:L3"/>
    <mergeCell ref="A4:L4"/>
    <mergeCell ref="A5:L5"/>
    <mergeCell ref="A6:L6"/>
    <mergeCell ref="A8:A11"/>
    <mergeCell ref="B8:K8"/>
    <mergeCell ref="L8:L11"/>
    <mergeCell ref="B9:K9"/>
  </mergeCells>
  <printOptions horizontalCentered="1"/>
  <pageMargins left="0" right="0" top="0.47244094488188981" bottom="0" header="0" footer="0"/>
  <pageSetup paperSize="9" scale="93" orientation="landscape" r:id="rId1"/>
  <headerFooter>
    <oddFooter>&amp;C_&amp;P_</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37"/>
  <sheetViews>
    <sheetView rightToLeft="1" view="pageBreakPreview" zoomScaleNormal="100" zoomScaleSheetLayoutView="100" workbookViewId="0">
      <selection activeCell="G7" sqref="G7:K7"/>
    </sheetView>
  </sheetViews>
  <sheetFormatPr defaultRowHeight="12.75"/>
  <cols>
    <col min="1" max="5" width="12.140625" style="1" customWidth="1"/>
    <col min="6" max="6" width="9" style="1" customWidth="1"/>
    <col min="7"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c r="A1" s="19"/>
      <c r="B1" s="19"/>
      <c r="C1" s="19"/>
      <c r="D1" s="19"/>
      <c r="E1" s="19"/>
      <c r="F1" s="19"/>
      <c r="G1" s="19"/>
      <c r="H1" s="19"/>
      <c r="I1" s="19"/>
      <c r="J1" s="19"/>
      <c r="K1" s="19"/>
    </row>
    <row r="2" spans="1:11">
      <c r="A2" s="19"/>
      <c r="B2" s="19"/>
      <c r="C2" s="19"/>
      <c r="D2" s="19"/>
      <c r="E2" s="19"/>
      <c r="F2" s="19"/>
      <c r="G2" s="19"/>
      <c r="H2" s="19"/>
      <c r="I2" s="19"/>
      <c r="J2" s="19"/>
      <c r="K2" s="19"/>
    </row>
    <row r="3" spans="1:11" ht="41.25" customHeight="1">
      <c r="A3" s="606" t="s">
        <v>164</v>
      </c>
      <c r="B3" s="606"/>
      <c r="C3" s="606"/>
      <c r="D3" s="606"/>
      <c r="E3" s="606"/>
      <c r="F3" s="429"/>
      <c r="G3" s="607" t="s">
        <v>224</v>
      </c>
      <c r="H3" s="608"/>
      <c r="I3" s="608"/>
      <c r="J3" s="608"/>
      <c r="K3" s="608"/>
    </row>
    <row r="4" spans="1:11" ht="41.25" customHeight="1">
      <c r="A4" s="473"/>
      <c r="B4" s="473"/>
      <c r="C4" s="473"/>
      <c r="D4" s="473"/>
      <c r="E4" s="473"/>
      <c r="F4" s="473"/>
      <c r="G4" s="474"/>
      <c r="H4" s="475"/>
      <c r="I4" s="475"/>
      <c r="J4" s="475"/>
      <c r="K4" s="475"/>
    </row>
    <row r="5" spans="1:11" ht="96.75" customHeight="1">
      <c r="A5" s="609" t="s">
        <v>607</v>
      </c>
      <c r="B5" s="609"/>
      <c r="C5" s="609"/>
      <c r="D5" s="609"/>
      <c r="E5" s="609"/>
      <c r="F5" s="463"/>
      <c r="G5" s="610" t="s">
        <v>608</v>
      </c>
      <c r="H5" s="610"/>
      <c r="I5" s="610"/>
      <c r="J5" s="610"/>
      <c r="K5" s="610"/>
    </row>
    <row r="6" spans="1:11" ht="4.5" customHeight="1">
      <c r="A6" s="544"/>
      <c r="B6" s="544"/>
      <c r="C6" s="544"/>
      <c r="D6" s="544"/>
      <c r="E6" s="544"/>
      <c r="F6" s="342"/>
      <c r="G6" s="543"/>
      <c r="H6" s="543"/>
      <c r="I6" s="543"/>
      <c r="J6" s="543"/>
      <c r="K6" s="543"/>
    </row>
    <row r="7" spans="1:11" ht="78.75" customHeight="1">
      <c r="A7" s="609" t="s">
        <v>407</v>
      </c>
      <c r="B7" s="609"/>
      <c r="C7" s="609"/>
      <c r="D7" s="609"/>
      <c r="E7" s="609"/>
      <c r="F7" s="341"/>
      <c r="G7" s="610" t="s">
        <v>408</v>
      </c>
      <c r="H7" s="610"/>
      <c r="I7" s="610"/>
      <c r="J7" s="610"/>
      <c r="K7" s="610"/>
    </row>
    <row r="8" spans="1:11" ht="4.5" customHeight="1">
      <c r="A8" s="544"/>
      <c r="B8" s="544"/>
      <c r="C8" s="544"/>
      <c r="D8" s="544"/>
      <c r="E8" s="544"/>
      <c r="F8" s="342"/>
      <c r="G8" s="543"/>
      <c r="H8" s="543"/>
      <c r="I8" s="543"/>
      <c r="J8" s="543"/>
      <c r="K8" s="543"/>
    </row>
    <row r="9" spans="1:11" ht="99" customHeight="1">
      <c r="A9" s="609" t="s">
        <v>383</v>
      </c>
      <c r="B9" s="609"/>
      <c r="C9" s="609"/>
      <c r="D9" s="609"/>
      <c r="E9" s="609"/>
      <c r="F9" s="341"/>
      <c r="G9" s="610" t="s">
        <v>233</v>
      </c>
      <c r="H9" s="610"/>
      <c r="I9" s="610"/>
      <c r="J9" s="610"/>
      <c r="K9" s="610"/>
    </row>
    <row r="10" spans="1:11">
      <c r="A10" s="19"/>
      <c r="B10" s="19"/>
      <c r="C10" s="19"/>
      <c r="D10" s="19"/>
      <c r="E10" s="19"/>
      <c r="F10" s="19"/>
      <c r="G10" s="344"/>
      <c r="H10" s="344"/>
      <c r="I10" s="344"/>
      <c r="J10" s="344"/>
      <c r="K10" s="344"/>
    </row>
    <row r="11" spans="1:11">
      <c r="A11" s="19"/>
      <c r="B11" s="19"/>
      <c r="C11" s="19"/>
      <c r="D11" s="19"/>
      <c r="E11" s="19"/>
      <c r="F11" s="19"/>
      <c r="G11" s="344"/>
      <c r="H11" s="344"/>
      <c r="I11" s="344"/>
      <c r="J11" s="344"/>
      <c r="K11" s="344"/>
    </row>
    <row r="12" spans="1:11" ht="21.75">
      <c r="A12" s="598" t="s">
        <v>165</v>
      </c>
      <c r="B12" s="598"/>
      <c r="C12" s="598"/>
      <c r="D12" s="598"/>
      <c r="E12" s="598"/>
      <c r="F12" s="341"/>
      <c r="G12" s="605" t="s">
        <v>294</v>
      </c>
      <c r="H12" s="605"/>
      <c r="I12" s="605"/>
      <c r="J12" s="605"/>
      <c r="K12" s="605"/>
    </row>
    <row r="13" spans="1:11" ht="21.75">
      <c r="A13" s="598" t="s">
        <v>340</v>
      </c>
      <c r="B13" s="598"/>
      <c r="C13" s="598"/>
      <c r="D13" s="598"/>
      <c r="E13" s="598"/>
      <c r="F13" s="341"/>
      <c r="G13" s="605" t="s">
        <v>345</v>
      </c>
      <c r="H13" s="605"/>
      <c r="I13" s="605"/>
      <c r="J13" s="605"/>
      <c r="K13" s="605"/>
    </row>
    <row r="14" spans="1:11">
      <c r="A14" s="19"/>
      <c r="B14" s="19"/>
      <c r="C14" s="19"/>
      <c r="D14" s="19"/>
      <c r="E14" s="19"/>
      <c r="F14" s="19"/>
      <c r="G14" s="19"/>
      <c r="H14" s="19"/>
      <c r="I14" s="19"/>
      <c r="J14" s="19"/>
      <c r="K14" s="19"/>
    </row>
    <row r="15" spans="1:11" ht="18">
      <c r="A15" s="102"/>
      <c r="C15" s="103"/>
      <c r="D15" s="19"/>
      <c r="E15" s="19"/>
      <c r="F15" s="19"/>
      <c r="G15" s="19"/>
      <c r="H15" s="19"/>
      <c r="I15" s="19"/>
      <c r="J15" s="19"/>
      <c r="K15" s="19"/>
    </row>
    <row r="16" spans="1:11" ht="18">
      <c r="A16" s="104"/>
      <c r="C16" s="105"/>
      <c r="D16" s="19"/>
      <c r="E16" s="19"/>
      <c r="F16" s="19"/>
      <c r="G16" s="19"/>
      <c r="H16" s="19"/>
      <c r="I16" s="19"/>
      <c r="J16" s="19"/>
      <c r="K16" s="19"/>
    </row>
    <row r="17" spans="1:12">
      <c r="A17" s="19"/>
      <c r="B17" s="19"/>
      <c r="C17" s="19"/>
      <c r="D17" s="19"/>
      <c r="E17" s="19"/>
      <c r="F17" s="19"/>
      <c r="G17" s="19"/>
      <c r="H17" s="19"/>
      <c r="I17" s="19"/>
      <c r="J17" s="19"/>
      <c r="K17" s="19"/>
    </row>
    <row r="18" spans="1:12">
      <c r="A18" s="19"/>
      <c r="B18" s="19"/>
      <c r="C18" s="19"/>
      <c r="D18" s="19"/>
      <c r="E18" s="19"/>
      <c r="F18" s="19"/>
      <c r="G18" s="19"/>
      <c r="H18" s="19"/>
      <c r="I18" s="19"/>
      <c r="J18" s="19"/>
      <c r="K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row r="36" spans="1:12">
      <c r="A36" s="19"/>
      <c r="B36" s="19"/>
      <c r="C36" s="19"/>
      <c r="D36" s="19"/>
      <c r="E36" s="19"/>
      <c r="F36" s="19"/>
      <c r="G36" s="19"/>
      <c r="H36" s="19"/>
      <c r="I36" s="19"/>
      <c r="J36" s="19"/>
      <c r="K36" s="19"/>
      <c r="L36" s="19"/>
    </row>
    <row r="37" spans="1:12">
      <c r="A37" s="19"/>
      <c r="B37" s="19"/>
      <c r="C37" s="19"/>
      <c r="D37" s="19"/>
      <c r="E37" s="19"/>
      <c r="F37" s="19"/>
      <c r="G37" s="19"/>
      <c r="H37" s="19"/>
      <c r="I37" s="19"/>
      <c r="J37" s="19"/>
      <c r="K37" s="19"/>
      <c r="L37" s="19"/>
    </row>
  </sheetData>
  <mergeCells count="12">
    <mergeCell ref="A12:E12"/>
    <mergeCell ref="G12:K12"/>
    <mergeCell ref="A13:E13"/>
    <mergeCell ref="G13:K13"/>
    <mergeCell ref="A3:E3"/>
    <mergeCell ref="G3:K3"/>
    <mergeCell ref="A7:E7"/>
    <mergeCell ref="G7:K7"/>
    <mergeCell ref="A9:E9"/>
    <mergeCell ref="G9:K9"/>
    <mergeCell ref="A5:E5"/>
    <mergeCell ref="G5:K5"/>
  </mergeCells>
  <printOptions horizontalCentered="1"/>
  <pageMargins left="0" right="0" top="0.47244094488188981" bottom="0" header="0" footer="0"/>
  <pageSetup paperSize="9" scale="95" orientation="landscape" r:id="rId1"/>
  <headerFooter>
    <oddFooter>&amp;C_&amp;P_</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S25"/>
  <sheetViews>
    <sheetView rightToLeft="1" view="pageBreakPreview" topLeftCell="A6" zoomScaleNormal="100" zoomScaleSheetLayoutView="100" workbookViewId="0">
      <selection activeCell="N11" sqref="N11"/>
    </sheetView>
  </sheetViews>
  <sheetFormatPr defaultColWidth="9.140625" defaultRowHeight="12.75"/>
  <cols>
    <col min="1" max="1" width="17.7109375" style="13" customWidth="1"/>
    <col min="2" max="7" width="8.42578125" style="13" customWidth="1"/>
    <col min="8" max="13" width="8.42578125" style="3" customWidth="1"/>
    <col min="14" max="14" width="19.85546875" style="13" customWidth="1"/>
    <col min="15" max="16384" width="9.140625" style="3"/>
  </cols>
  <sheetData>
    <row r="1" spans="1:19" ht="30.75">
      <c r="A1" s="444" t="s">
        <v>101</v>
      </c>
      <c r="B1" s="445"/>
      <c r="C1" s="445"/>
      <c r="D1" s="445"/>
      <c r="E1" s="445"/>
      <c r="F1" s="445"/>
      <c r="G1" s="445"/>
      <c r="H1" s="445"/>
      <c r="I1" s="445"/>
      <c r="J1" s="445"/>
      <c r="K1" s="445"/>
      <c r="L1" s="445"/>
      <c r="M1" s="445"/>
      <c r="N1" s="446" t="s">
        <v>124</v>
      </c>
    </row>
    <row r="2" spans="1:19" ht="12" customHeight="1">
      <c r="A2" s="64"/>
      <c r="B2" s="65"/>
      <c r="C2" s="65"/>
      <c r="D2" s="65"/>
      <c r="E2" s="65"/>
      <c r="F2" s="65"/>
      <c r="G2" s="65"/>
      <c r="H2" s="65"/>
      <c r="I2" s="65"/>
      <c r="J2" s="65"/>
      <c r="K2" s="65"/>
      <c r="L2" s="65"/>
      <c r="M2" s="65"/>
      <c r="N2" s="65"/>
    </row>
    <row r="3" spans="1:19" s="498" customFormat="1" ht="21" customHeight="1">
      <c r="A3" s="653" t="s">
        <v>331</v>
      </c>
      <c r="B3" s="653"/>
      <c r="C3" s="653"/>
      <c r="D3" s="653"/>
      <c r="E3" s="653"/>
      <c r="F3" s="653"/>
      <c r="G3" s="653"/>
      <c r="H3" s="653"/>
      <c r="I3" s="653"/>
      <c r="J3" s="653"/>
      <c r="K3" s="653"/>
      <c r="L3" s="653"/>
      <c r="M3" s="653"/>
      <c r="N3" s="653"/>
    </row>
    <row r="4" spans="1:19" s="2" customFormat="1" ht="21.75">
      <c r="A4" s="654" t="s">
        <v>515</v>
      </c>
      <c r="B4" s="654"/>
      <c r="C4" s="654"/>
      <c r="D4" s="654"/>
      <c r="E4" s="654"/>
      <c r="F4" s="654"/>
      <c r="G4" s="654"/>
      <c r="H4" s="654"/>
      <c r="I4" s="654"/>
      <c r="J4" s="654"/>
      <c r="K4" s="654"/>
      <c r="L4" s="654"/>
      <c r="M4" s="654"/>
      <c r="N4" s="654"/>
    </row>
    <row r="5" spans="1:19" s="2" customFormat="1" ht="18">
      <c r="A5" s="655" t="s">
        <v>382</v>
      </c>
      <c r="B5" s="655"/>
      <c r="C5" s="655"/>
      <c r="D5" s="655"/>
      <c r="E5" s="655"/>
      <c r="F5" s="655"/>
      <c r="G5" s="655"/>
      <c r="H5" s="655"/>
      <c r="I5" s="655"/>
      <c r="J5" s="655"/>
      <c r="K5" s="655"/>
      <c r="L5" s="655"/>
      <c r="M5" s="655"/>
      <c r="N5" s="655"/>
    </row>
    <row r="6" spans="1:19" ht="15">
      <c r="A6" s="656" t="s">
        <v>517</v>
      </c>
      <c r="B6" s="656"/>
      <c r="C6" s="656"/>
      <c r="D6" s="656"/>
      <c r="E6" s="656"/>
      <c r="F6" s="656"/>
      <c r="G6" s="656"/>
      <c r="H6" s="656"/>
      <c r="I6" s="656"/>
      <c r="J6" s="656"/>
      <c r="K6" s="656"/>
      <c r="L6" s="656"/>
      <c r="M6" s="656"/>
      <c r="N6" s="656"/>
    </row>
    <row r="7" spans="1:19" s="7" customFormat="1" ht="15.75">
      <c r="A7" s="4" t="s">
        <v>128</v>
      </c>
      <c r="B7" s="4"/>
      <c r="C7" s="4"/>
      <c r="D7" s="4"/>
      <c r="E7" s="4"/>
      <c r="F7" s="4"/>
      <c r="G7" s="4"/>
      <c r="H7" s="5"/>
      <c r="I7" s="5"/>
      <c r="J7" s="5"/>
      <c r="K7" s="6"/>
      <c r="L7" s="41"/>
      <c r="M7" s="41"/>
      <c r="N7" s="8" t="s">
        <v>129</v>
      </c>
      <c r="O7" s="6"/>
    </row>
    <row r="8" spans="1:19" ht="33" customHeight="1" thickBot="1">
      <c r="A8" s="706" t="s">
        <v>457</v>
      </c>
      <c r="B8" s="664" t="s">
        <v>354</v>
      </c>
      <c r="C8" s="664"/>
      <c r="D8" s="664"/>
      <c r="E8" s="664"/>
      <c r="F8" s="664" t="s">
        <v>355</v>
      </c>
      <c r="G8" s="664"/>
      <c r="H8" s="664"/>
      <c r="I8" s="664"/>
      <c r="J8" s="664" t="s">
        <v>283</v>
      </c>
      <c r="K8" s="664"/>
      <c r="L8" s="664"/>
      <c r="M8" s="664"/>
      <c r="N8" s="698" t="s">
        <v>458</v>
      </c>
    </row>
    <row r="9" spans="1:19" s="9" customFormat="1" ht="38.25" customHeight="1" thickTop="1" thickBot="1">
      <c r="A9" s="707"/>
      <c r="B9" s="710" t="s">
        <v>484</v>
      </c>
      <c r="C9" s="711"/>
      <c r="D9" s="710" t="s">
        <v>516</v>
      </c>
      <c r="E9" s="711"/>
      <c r="F9" s="710" t="s">
        <v>484</v>
      </c>
      <c r="G9" s="711"/>
      <c r="H9" s="710" t="s">
        <v>516</v>
      </c>
      <c r="I9" s="711"/>
      <c r="J9" s="710" t="s">
        <v>484</v>
      </c>
      <c r="K9" s="711"/>
      <c r="L9" s="710" t="s">
        <v>516</v>
      </c>
      <c r="M9" s="711"/>
      <c r="N9" s="709"/>
    </row>
    <row r="10" spans="1:19" s="10" customFormat="1" ht="27" customHeight="1" thickTop="1">
      <c r="A10" s="708"/>
      <c r="B10" s="222" t="s">
        <v>289</v>
      </c>
      <c r="C10" s="222" t="s">
        <v>223</v>
      </c>
      <c r="D10" s="222" t="s">
        <v>289</v>
      </c>
      <c r="E10" s="222" t="s">
        <v>223</v>
      </c>
      <c r="F10" s="222" t="s">
        <v>289</v>
      </c>
      <c r="G10" s="222" t="s">
        <v>223</v>
      </c>
      <c r="H10" s="222" t="s">
        <v>394</v>
      </c>
      <c r="I10" s="222" t="s">
        <v>223</v>
      </c>
      <c r="J10" s="222" t="s">
        <v>289</v>
      </c>
      <c r="K10" s="222" t="s">
        <v>223</v>
      </c>
      <c r="L10" s="222" t="s">
        <v>289</v>
      </c>
      <c r="M10" s="222" t="s">
        <v>223</v>
      </c>
      <c r="N10" s="699"/>
    </row>
    <row r="11" spans="1:19" s="10" customFormat="1" ht="22.5" customHeight="1" thickBot="1">
      <c r="A11" s="292">
        <v>-20</v>
      </c>
      <c r="B11" s="293">
        <v>0</v>
      </c>
      <c r="C11" s="224">
        <f>B11/$B$22%</f>
        <v>0</v>
      </c>
      <c r="D11" s="293">
        <v>2</v>
      </c>
      <c r="E11" s="224">
        <f>D11/$D$22%</f>
        <v>0.54054054054054046</v>
      </c>
      <c r="F11" s="293">
        <v>0</v>
      </c>
      <c r="G11" s="224">
        <f>F11/$F$22%</f>
        <v>0</v>
      </c>
      <c r="H11" s="293">
        <v>0</v>
      </c>
      <c r="I11" s="224">
        <f>H11/$H$22%</f>
        <v>0</v>
      </c>
      <c r="J11" s="225">
        <f>B11+F11</f>
        <v>0</v>
      </c>
      <c r="K11" s="226">
        <f>J11/$J$22%</f>
        <v>0</v>
      </c>
      <c r="L11" s="225">
        <f>D11+H11</f>
        <v>2</v>
      </c>
      <c r="M11" s="226">
        <f>L11/$L$22%</f>
        <v>0.31545741324921134</v>
      </c>
      <c r="N11" s="294">
        <v>-20</v>
      </c>
    </row>
    <row r="12" spans="1:19" s="10" customFormat="1" ht="22.5" customHeight="1" thickTop="1" thickBot="1">
      <c r="A12" s="233" t="s">
        <v>2</v>
      </c>
      <c r="B12" s="295">
        <v>23</v>
      </c>
      <c r="C12" s="228">
        <f>B12/$B$22%</f>
        <v>6.25</v>
      </c>
      <c r="D12" s="295">
        <v>26</v>
      </c>
      <c r="E12" s="228">
        <f t="shared" ref="E12:E21" si="0">D12/$D$22%</f>
        <v>7.0270270270270263</v>
      </c>
      <c r="F12" s="295">
        <v>1</v>
      </c>
      <c r="G12" s="228">
        <f t="shared" ref="G12:G20" si="1">F12/$F$22%</f>
        <v>0.39215686274509809</v>
      </c>
      <c r="H12" s="295">
        <v>3</v>
      </c>
      <c r="I12" s="228">
        <f t="shared" ref="I12:I21" si="2">H12/$H$22%</f>
        <v>1.1363636363636362</v>
      </c>
      <c r="J12" s="229">
        <f t="shared" ref="J12:L21" si="3">B12+F12</f>
        <v>24</v>
      </c>
      <c r="K12" s="230">
        <f t="shared" ref="K12:K21" si="4">J12/$J$22%</f>
        <v>3.8523274478330656</v>
      </c>
      <c r="L12" s="229">
        <f t="shared" si="3"/>
        <v>29</v>
      </c>
      <c r="M12" s="230">
        <f t="shared" ref="M12:M21" si="5">L12/$L$22%</f>
        <v>4.5741324921135647</v>
      </c>
      <c r="N12" s="234" t="s">
        <v>2</v>
      </c>
      <c r="P12" s="195"/>
      <c r="S12" s="195"/>
    </row>
    <row r="13" spans="1:19" s="10" customFormat="1" ht="22.5" customHeight="1" thickTop="1" thickBot="1">
      <c r="A13" s="296" t="s">
        <v>3</v>
      </c>
      <c r="B13" s="297">
        <v>65</v>
      </c>
      <c r="C13" s="224">
        <f t="shared" ref="C13:C18" si="6">B13/$B$22%</f>
        <v>17.663043478260867</v>
      </c>
      <c r="D13" s="297">
        <v>78</v>
      </c>
      <c r="E13" s="224">
        <f t="shared" si="0"/>
        <v>21.081081081081081</v>
      </c>
      <c r="F13" s="297">
        <v>9</v>
      </c>
      <c r="G13" s="224">
        <f t="shared" si="1"/>
        <v>3.5294117647058827</v>
      </c>
      <c r="H13" s="297">
        <v>23</v>
      </c>
      <c r="I13" s="224">
        <f t="shared" si="2"/>
        <v>8.712121212121211</v>
      </c>
      <c r="J13" s="225">
        <f>B13+F13</f>
        <v>74</v>
      </c>
      <c r="K13" s="226">
        <f t="shared" si="4"/>
        <v>11.878009630818619</v>
      </c>
      <c r="L13" s="225">
        <f t="shared" si="3"/>
        <v>101</v>
      </c>
      <c r="M13" s="226">
        <f t="shared" si="5"/>
        <v>15.930599369085174</v>
      </c>
      <c r="N13" s="298" t="s">
        <v>3</v>
      </c>
      <c r="P13" s="195"/>
      <c r="S13" s="195"/>
    </row>
    <row r="14" spans="1:19" s="10" customFormat="1" ht="22.5" customHeight="1" thickTop="1" thickBot="1">
      <c r="A14" s="233" t="s">
        <v>4</v>
      </c>
      <c r="B14" s="295">
        <v>79</v>
      </c>
      <c r="C14" s="228">
        <f>B14/$B$22%</f>
        <v>21.467391304347824</v>
      </c>
      <c r="D14" s="295">
        <v>82</v>
      </c>
      <c r="E14" s="228">
        <f>D14/$D$22%</f>
        <v>22.162162162162161</v>
      </c>
      <c r="F14" s="295">
        <v>45</v>
      </c>
      <c r="G14" s="228">
        <f t="shared" si="1"/>
        <v>17.647058823529413</v>
      </c>
      <c r="H14" s="295">
        <v>35</v>
      </c>
      <c r="I14" s="228">
        <f t="shared" si="2"/>
        <v>13.257575757575758</v>
      </c>
      <c r="J14" s="229">
        <f t="shared" si="3"/>
        <v>124</v>
      </c>
      <c r="K14" s="230">
        <f t="shared" si="4"/>
        <v>19.903691813804173</v>
      </c>
      <c r="L14" s="229">
        <f t="shared" si="3"/>
        <v>117</v>
      </c>
      <c r="M14" s="230">
        <f t="shared" si="5"/>
        <v>18.454258675078865</v>
      </c>
      <c r="N14" s="234" t="s">
        <v>4</v>
      </c>
      <c r="P14" s="195"/>
      <c r="S14" s="195"/>
    </row>
    <row r="15" spans="1:19" s="10" customFormat="1" ht="22.5" customHeight="1" thickTop="1" thickBot="1">
      <c r="A15" s="296" t="s">
        <v>5</v>
      </c>
      <c r="B15" s="297">
        <v>52</v>
      </c>
      <c r="C15" s="224">
        <f t="shared" si="6"/>
        <v>14.130434782608695</v>
      </c>
      <c r="D15" s="297">
        <v>47</v>
      </c>
      <c r="E15" s="224">
        <f t="shared" si="0"/>
        <v>12.702702702702702</v>
      </c>
      <c r="F15" s="297">
        <v>55</v>
      </c>
      <c r="G15" s="224">
        <f t="shared" si="1"/>
        <v>21.568627450980394</v>
      </c>
      <c r="H15" s="297">
        <v>62</v>
      </c>
      <c r="I15" s="224">
        <f t="shared" si="2"/>
        <v>23.484848484848484</v>
      </c>
      <c r="J15" s="225">
        <f t="shared" si="3"/>
        <v>107</v>
      </c>
      <c r="K15" s="226">
        <f t="shared" si="4"/>
        <v>17.174959871589085</v>
      </c>
      <c r="L15" s="225">
        <f t="shared" si="3"/>
        <v>109</v>
      </c>
      <c r="M15" s="226">
        <f t="shared" si="5"/>
        <v>17.19242902208202</v>
      </c>
      <c r="N15" s="298" t="s">
        <v>5</v>
      </c>
      <c r="P15" s="195"/>
      <c r="S15" s="195"/>
    </row>
    <row r="16" spans="1:19" s="10" customFormat="1" ht="22.5" customHeight="1" thickTop="1" thickBot="1">
      <c r="A16" s="233" t="s">
        <v>6</v>
      </c>
      <c r="B16" s="295">
        <v>47</v>
      </c>
      <c r="C16" s="228">
        <f t="shared" si="6"/>
        <v>12.771739130434781</v>
      </c>
      <c r="D16" s="295">
        <v>36</v>
      </c>
      <c r="E16" s="228">
        <f t="shared" si="0"/>
        <v>9.7297297297297298</v>
      </c>
      <c r="F16" s="295">
        <v>50</v>
      </c>
      <c r="G16" s="228">
        <f t="shared" si="1"/>
        <v>19.607843137254903</v>
      </c>
      <c r="H16" s="295">
        <v>46</v>
      </c>
      <c r="I16" s="228">
        <f t="shared" si="2"/>
        <v>17.424242424242422</v>
      </c>
      <c r="J16" s="229">
        <f t="shared" si="3"/>
        <v>97</v>
      </c>
      <c r="K16" s="230">
        <f t="shared" si="4"/>
        <v>15.569823434991973</v>
      </c>
      <c r="L16" s="229">
        <f t="shared" si="3"/>
        <v>82</v>
      </c>
      <c r="M16" s="230">
        <f t="shared" si="5"/>
        <v>12.933753943217665</v>
      </c>
      <c r="N16" s="234" t="s">
        <v>6</v>
      </c>
      <c r="P16" s="195"/>
      <c r="S16" s="195"/>
    </row>
    <row r="17" spans="1:19" s="10" customFormat="1" ht="22.5" customHeight="1" thickTop="1" thickBot="1">
      <c r="A17" s="296" t="s">
        <v>7</v>
      </c>
      <c r="B17" s="297">
        <v>31</v>
      </c>
      <c r="C17" s="224">
        <f t="shared" si="6"/>
        <v>8.4239130434782599</v>
      </c>
      <c r="D17" s="297">
        <v>30</v>
      </c>
      <c r="E17" s="224">
        <f t="shared" si="0"/>
        <v>8.108108108108107</v>
      </c>
      <c r="F17" s="297">
        <v>40</v>
      </c>
      <c r="G17" s="224">
        <f t="shared" si="1"/>
        <v>15.686274509803923</v>
      </c>
      <c r="H17" s="297">
        <v>40</v>
      </c>
      <c r="I17" s="224">
        <f t="shared" si="2"/>
        <v>15.15151515151515</v>
      </c>
      <c r="J17" s="225">
        <f t="shared" si="3"/>
        <v>71</v>
      </c>
      <c r="K17" s="226">
        <f t="shared" si="4"/>
        <v>11.396468699839486</v>
      </c>
      <c r="L17" s="225">
        <f t="shared" si="3"/>
        <v>70</v>
      </c>
      <c r="M17" s="226">
        <f t="shared" si="5"/>
        <v>11.041009463722398</v>
      </c>
      <c r="N17" s="298" t="s">
        <v>7</v>
      </c>
      <c r="P17" s="195"/>
      <c r="S17" s="195"/>
    </row>
    <row r="18" spans="1:19" s="10" customFormat="1" ht="22.5" customHeight="1" thickTop="1" thickBot="1">
      <c r="A18" s="233" t="s">
        <v>8</v>
      </c>
      <c r="B18" s="295">
        <v>23</v>
      </c>
      <c r="C18" s="228">
        <f t="shared" si="6"/>
        <v>6.25</v>
      </c>
      <c r="D18" s="295">
        <v>26</v>
      </c>
      <c r="E18" s="228">
        <f t="shared" si="0"/>
        <v>7.0270270270270263</v>
      </c>
      <c r="F18" s="295">
        <v>24</v>
      </c>
      <c r="G18" s="228">
        <f t="shared" si="1"/>
        <v>9.4117647058823533</v>
      </c>
      <c r="H18" s="295">
        <v>14</v>
      </c>
      <c r="I18" s="228">
        <f t="shared" si="2"/>
        <v>5.3030303030303028</v>
      </c>
      <c r="J18" s="229">
        <f t="shared" si="3"/>
        <v>47</v>
      </c>
      <c r="K18" s="230">
        <f t="shared" si="4"/>
        <v>7.5441412520064199</v>
      </c>
      <c r="L18" s="229">
        <f t="shared" si="3"/>
        <v>40</v>
      </c>
      <c r="M18" s="230">
        <f t="shared" si="5"/>
        <v>6.309148264984227</v>
      </c>
      <c r="N18" s="234" t="s">
        <v>8</v>
      </c>
      <c r="P18" s="195"/>
      <c r="S18" s="195"/>
    </row>
    <row r="19" spans="1:19" s="10" customFormat="1" ht="22.5" customHeight="1" thickTop="1" thickBot="1">
      <c r="A19" s="296" t="s">
        <v>9</v>
      </c>
      <c r="B19" s="297">
        <v>26</v>
      </c>
      <c r="C19" s="224">
        <f>B19/$B$22%</f>
        <v>7.0652173913043477</v>
      </c>
      <c r="D19" s="297">
        <v>14</v>
      </c>
      <c r="E19" s="224">
        <f t="shared" si="0"/>
        <v>3.7837837837837838</v>
      </c>
      <c r="F19" s="297">
        <v>11</v>
      </c>
      <c r="G19" s="224">
        <f t="shared" si="1"/>
        <v>4.3137254901960791</v>
      </c>
      <c r="H19" s="297">
        <v>18</v>
      </c>
      <c r="I19" s="224">
        <f t="shared" si="2"/>
        <v>6.8181818181818175</v>
      </c>
      <c r="J19" s="225">
        <f t="shared" si="3"/>
        <v>37</v>
      </c>
      <c r="K19" s="226">
        <f t="shared" si="4"/>
        <v>5.9390048154093096</v>
      </c>
      <c r="L19" s="225">
        <f t="shared" si="3"/>
        <v>32</v>
      </c>
      <c r="M19" s="226">
        <f t="shared" si="5"/>
        <v>5.0473186119873814</v>
      </c>
      <c r="N19" s="298" t="s">
        <v>9</v>
      </c>
      <c r="P19" s="195"/>
      <c r="S19" s="195"/>
    </row>
    <row r="20" spans="1:19" s="10" customFormat="1" ht="22.5" customHeight="1" thickTop="1" thickBot="1">
      <c r="A20" s="233" t="s">
        <v>10</v>
      </c>
      <c r="B20" s="362">
        <v>22</v>
      </c>
      <c r="C20" s="363">
        <f>B20/$B$22%</f>
        <v>5.9782608695652169</v>
      </c>
      <c r="D20" s="362">
        <v>29</v>
      </c>
      <c r="E20" s="363">
        <f t="shared" si="0"/>
        <v>7.8378378378378377</v>
      </c>
      <c r="F20" s="362">
        <v>11</v>
      </c>
      <c r="G20" s="363">
        <f t="shared" si="1"/>
        <v>4.3137254901960791</v>
      </c>
      <c r="H20" s="362">
        <v>14</v>
      </c>
      <c r="I20" s="363">
        <f t="shared" si="2"/>
        <v>5.3030303030303028</v>
      </c>
      <c r="J20" s="365">
        <f t="shared" si="3"/>
        <v>33</v>
      </c>
      <c r="K20" s="364">
        <f t="shared" si="4"/>
        <v>5.2969502407704647</v>
      </c>
      <c r="L20" s="365">
        <f t="shared" si="3"/>
        <v>43</v>
      </c>
      <c r="M20" s="364">
        <f t="shared" si="5"/>
        <v>6.7823343848580446</v>
      </c>
      <c r="N20" s="234" t="s">
        <v>10</v>
      </c>
      <c r="P20" s="195"/>
      <c r="S20" s="195"/>
    </row>
    <row r="21" spans="1:19" s="10" customFormat="1" ht="22.5" customHeight="1" thickTop="1">
      <c r="A21" s="414" t="s">
        <v>377</v>
      </c>
      <c r="B21" s="415" t="s">
        <v>468</v>
      </c>
      <c r="C21" s="416">
        <f>B21/$B$22%</f>
        <v>0</v>
      </c>
      <c r="D21" s="415"/>
      <c r="E21" s="416">
        <f t="shared" si="0"/>
        <v>0</v>
      </c>
      <c r="F21" s="415">
        <v>9</v>
      </c>
      <c r="G21" s="416">
        <f>F21/$F$22%</f>
        <v>3.5294117647058827</v>
      </c>
      <c r="H21" s="415">
        <v>9</v>
      </c>
      <c r="I21" s="416">
        <f t="shared" si="2"/>
        <v>3.4090909090909087</v>
      </c>
      <c r="J21" s="417">
        <f>B21+F21</f>
        <v>9</v>
      </c>
      <c r="K21" s="418">
        <f t="shared" si="4"/>
        <v>1.4446227929373996</v>
      </c>
      <c r="L21" s="417">
        <f t="shared" si="3"/>
        <v>9</v>
      </c>
      <c r="M21" s="418">
        <f t="shared" si="5"/>
        <v>1.4195583596214512</v>
      </c>
      <c r="N21" s="419" t="s">
        <v>390</v>
      </c>
      <c r="P21" s="195"/>
      <c r="S21" s="195"/>
    </row>
    <row r="22" spans="1:19" s="10" customFormat="1" ht="22.5" customHeight="1">
      <c r="A22" s="420" t="s">
        <v>11</v>
      </c>
      <c r="B22" s="421">
        <f>SUM(B11:B21)</f>
        <v>368</v>
      </c>
      <c r="C22" s="512">
        <f t="shared" ref="C22:M22" si="7">SUM(C11:C21)</f>
        <v>99.999999999999986</v>
      </c>
      <c r="D22" s="421">
        <f t="shared" si="7"/>
        <v>370</v>
      </c>
      <c r="E22" s="512">
        <f t="shared" si="7"/>
        <v>100.00000000000001</v>
      </c>
      <c r="F22" s="421">
        <f t="shared" si="7"/>
        <v>255</v>
      </c>
      <c r="G22" s="512">
        <f t="shared" si="7"/>
        <v>100</v>
      </c>
      <c r="H22" s="421">
        <f t="shared" si="7"/>
        <v>264</v>
      </c>
      <c r="I22" s="512">
        <f t="shared" si="7"/>
        <v>99.999999999999986</v>
      </c>
      <c r="J22" s="421">
        <f t="shared" si="7"/>
        <v>623</v>
      </c>
      <c r="K22" s="512">
        <f t="shared" si="7"/>
        <v>100</v>
      </c>
      <c r="L22" s="421">
        <f t="shared" si="7"/>
        <v>634</v>
      </c>
      <c r="M22" s="512">
        <f t="shared" si="7"/>
        <v>100.00000000000001</v>
      </c>
      <c r="N22" s="422" t="s">
        <v>12</v>
      </c>
      <c r="P22" s="195"/>
      <c r="S22" s="195"/>
    </row>
    <row r="23" spans="1:19" s="12" customFormat="1" ht="14.25">
      <c r="P23" s="195"/>
      <c r="S23" s="195"/>
    </row>
    <row r="24" spans="1:19" ht="14.25">
      <c r="P24" s="195"/>
      <c r="S24" s="195"/>
    </row>
    <row r="25" spans="1:19" ht="14.25">
      <c r="P25" s="195"/>
      <c r="S25" s="195"/>
    </row>
  </sheetData>
  <mergeCells count="15">
    <mergeCell ref="A3:N3"/>
    <mergeCell ref="A4:N4"/>
    <mergeCell ref="A5:N5"/>
    <mergeCell ref="A6:N6"/>
    <mergeCell ref="A8:A10"/>
    <mergeCell ref="N8:N10"/>
    <mergeCell ref="B8:E8"/>
    <mergeCell ref="F8:I8"/>
    <mergeCell ref="J8:M8"/>
    <mergeCell ref="D9:E9"/>
    <mergeCell ref="B9:C9"/>
    <mergeCell ref="H9:I9"/>
    <mergeCell ref="F9:G9"/>
    <mergeCell ref="L9:M9"/>
    <mergeCell ref="J9:K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34"/>
  <sheetViews>
    <sheetView rightToLeft="1" view="pageBreakPreview" topLeftCell="A12" zoomScaleNormal="100" zoomScaleSheetLayoutView="100" workbookViewId="0">
      <selection activeCell="H20" sqref="H20"/>
    </sheetView>
  </sheetViews>
  <sheetFormatPr defaultColWidth="9.140625" defaultRowHeight="12.75"/>
  <cols>
    <col min="1" max="1" width="17.7109375" style="13" customWidth="1"/>
    <col min="2" max="7" width="8.42578125" style="13" customWidth="1"/>
    <col min="8" max="13" width="8.42578125" style="3" customWidth="1"/>
    <col min="14" max="14" width="18.140625" style="13" customWidth="1"/>
    <col min="15" max="16384" width="9.140625" style="3"/>
  </cols>
  <sheetData>
    <row r="1" spans="1:15" ht="30.75">
      <c r="A1" s="444" t="s">
        <v>101</v>
      </c>
      <c r="B1" s="445"/>
      <c r="C1" s="445"/>
      <c r="D1" s="445"/>
      <c r="E1" s="445"/>
      <c r="F1" s="445"/>
      <c r="G1" s="445"/>
      <c r="H1" s="445"/>
      <c r="I1" s="445"/>
      <c r="J1" s="445"/>
      <c r="K1" s="445"/>
      <c r="L1" s="445"/>
      <c r="M1" s="445"/>
      <c r="N1" s="446" t="s">
        <v>124</v>
      </c>
    </row>
    <row r="2" spans="1:15" ht="12" customHeight="1">
      <c r="A2" s="64"/>
      <c r="B2" s="65"/>
      <c r="C2" s="65"/>
      <c r="D2" s="65"/>
      <c r="E2" s="65"/>
      <c r="F2" s="65"/>
      <c r="G2" s="65"/>
      <c r="H2" s="65"/>
      <c r="I2" s="65"/>
      <c r="J2" s="65"/>
      <c r="K2" s="65"/>
      <c r="L2" s="65"/>
      <c r="M2" s="65"/>
      <c r="N2" s="65"/>
    </row>
    <row r="3" spans="1:15" s="498" customFormat="1" ht="19.5" customHeight="1">
      <c r="A3" s="653" t="s">
        <v>158</v>
      </c>
      <c r="B3" s="653"/>
      <c r="C3" s="653"/>
      <c r="D3" s="653"/>
      <c r="E3" s="653"/>
      <c r="F3" s="653"/>
      <c r="G3" s="653"/>
      <c r="H3" s="653"/>
      <c r="I3" s="653"/>
      <c r="J3" s="653"/>
      <c r="K3" s="653"/>
      <c r="L3" s="653"/>
      <c r="M3" s="653"/>
      <c r="N3" s="653"/>
    </row>
    <row r="4" spans="1:15" s="2" customFormat="1" ht="19.5" customHeight="1">
      <c r="A4" s="654" t="s">
        <v>515</v>
      </c>
      <c r="B4" s="654"/>
      <c r="C4" s="654"/>
      <c r="D4" s="654"/>
      <c r="E4" s="654"/>
      <c r="F4" s="654"/>
      <c r="G4" s="654"/>
      <c r="H4" s="654"/>
      <c r="I4" s="654"/>
      <c r="J4" s="654"/>
      <c r="K4" s="654"/>
      <c r="L4" s="654"/>
      <c r="M4" s="654"/>
      <c r="N4" s="654"/>
    </row>
    <row r="5" spans="1:15" s="2" customFormat="1" ht="15.75" customHeight="1">
      <c r="A5" s="655" t="s">
        <v>157</v>
      </c>
      <c r="B5" s="655"/>
      <c r="C5" s="655"/>
      <c r="D5" s="655"/>
      <c r="E5" s="655"/>
      <c r="F5" s="655"/>
      <c r="G5" s="655"/>
      <c r="H5" s="655"/>
      <c r="I5" s="655"/>
      <c r="J5" s="655"/>
      <c r="K5" s="655"/>
      <c r="L5" s="655"/>
      <c r="M5" s="655"/>
      <c r="N5" s="655"/>
    </row>
    <row r="6" spans="1:15" ht="15">
      <c r="A6" s="656" t="s">
        <v>517</v>
      </c>
      <c r="B6" s="656"/>
      <c r="C6" s="656"/>
      <c r="D6" s="656"/>
      <c r="E6" s="656"/>
      <c r="F6" s="656"/>
      <c r="G6" s="656"/>
      <c r="H6" s="656"/>
      <c r="I6" s="656"/>
      <c r="J6" s="656"/>
      <c r="K6" s="656"/>
      <c r="L6" s="656"/>
      <c r="M6" s="656"/>
      <c r="N6" s="656"/>
    </row>
    <row r="7" spans="1:15" s="118" customFormat="1" ht="12.75" customHeight="1">
      <c r="A7" s="4" t="s">
        <v>265</v>
      </c>
      <c r="B7" s="4"/>
      <c r="C7" s="4"/>
      <c r="D7" s="4"/>
      <c r="E7" s="4"/>
      <c r="F7" s="4"/>
      <c r="G7" s="4"/>
      <c r="H7" s="120"/>
      <c r="I7" s="120"/>
      <c r="J7" s="120"/>
      <c r="K7" s="119"/>
      <c r="L7" s="167"/>
      <c r="M7" s="167"/>
      <c r="N7" s="8" t="s">
        <v>264</v>
      </c>
      <c r="O7" s="119"/>
    </row>
    <row r="8" spans="1:15" ht="35.25" customHeight="1" thickBot="1">
      <c r="A8" s="706" t="s">
        <v>459</v>
      </c>
      <c r="B8" s="664" t="s">
        <v>352</v>
      </c>
      <c r="C8" s="664"/>
      <c r="D8" s="664"/>
      <c r="E8" s="664"/>
      <c r="F8" s="664" t="s">
        <v>353</v>
      </c>
      <c r="G8" s="664"/>
      <c r="H8" s="664"/>
      <c r="I8" s="664"/>
      <c r="J8" s="664" t="s">
        <v>283</v>
      </c>
      <c r="K8" s="664"/>
      <c r="L8" s="664"/>
      <c r="M8" s="664"/>
      <c r="N8" s="698" t="s">
        <v>460</v>
      </c>
    </row>
    <row r="9" spans="1:15" s="9" customFormat="1" ht="39" customHeight="1" thickTop="1" thickBot="1">
      <c r="A9" s="707"/>
      <c r="B9" s="710" t="s">
        <v>484</v>
      </c>
      <c r="C9" s="711"/>
      <c r="D9" s="710" t="s">
        <v>516</v>
      </c>
      <c r="E9" s="711"/>
      <c r="F9" s="710" t="s">
        <v>484</v>
      </c>
      <c r="G9" s="711"/>
      <c r="H9" s="710" t="s">
        <v>516</v>
      </c>
      <c r="I9" s="711"/>
      <c r="J9" s="710" t="s">
        <v>484</v>
      </c>
      <c r="K9" s="711"/>
      <c r="L9" s="710" t="s">
        <v>516</v>
      </c>
      <c r="M9" s="711"/>
      <c r="N9" s="709"/>
    </row>
    <row r="10" spans="1:15" s="10" customFormat="1" ht="28.5" customHeight="1" thickTop="1">
      <c r="A10" s="708"/>
      <c r="B10" s="222" t="s">
        <v>222</v>
      </c>
      <c r="C10" s="222" t="s">
        <v>223</v>
      </c>
      <c r="D10" s="222" t="s">
        <v>222</v>
      </c>
      <c r="E10" s="222" t="s">
        <v>223</v>
      </c>
      <c r="F10" s="222" t="s">
        <v>222</v>
      </c>
      <c r="G10" s="222" t="s">
        <v>223</v>
      </c>
      <c r="H10" s="222" t="s">
        <v>393</v>
      </c>
      <c r="I10" s="222" t="s">
        <v>223</v>
      </c>
      <c r="J10" s="222" t="s">
        <v>222</v>
      </c>
      <c r="K10" s="222" t="s">
        <v>223</v>
      </c>
      <c r="L10" s="222" t="s">
        <v>222</v>
      </c>
      <c r="M10" s="222" t="s">
        <v>223</v>
      </c>
      <c r="N10" s="699"/>
    </row>
    <row r="11" spans="1:15" s="10" customFormat="1" ht="22.5" customHeight="1" thickBot="1">
      <c r="A11" s="292">
        <v>-20</v>
      </c>
      <c r="B11" s="299">
        <v>4</v>
      </c>
      <c r="C11" s="224">
        <f>B11/$B$20%</f>
        <v>1.2195121951219512</v>
      </c>
      <c r="D11" s="299">
        <v>7</v>
      </c>
      <c r="E11" s="224">
        <f>D11/$D$20%</f>
        <v>2.08955223880597</v>
      </c>
      <c r="F11" s="299">
        <v>2</v>
      </c>
      <c r="G11" s="224">
        <f>F11/$F$20%</f>
        <v>0.67796610169491522</v>
      </c>
      <c r="H11" s="299">
        <v>5</v>
      </c>
      <c r="I11" s="224">
        <f>H11/$H$20%</f>
        <v>1.6722408026755851</v>
      </c>
      <c r="J11" s="225">
        <f t="shared" ref="J11:J19" si="0">B11+F11</f>
        <v>6</v>
      </c>
      <c r="K11" s="226">
        <f>J11/$J$20%</f>
        <v>0.96308186195826639</v>
      </c>
      <c r="L11" s="225">
        <f>D11+H11</f>
        <v>12</v>
      </c>
      <c r="M11" s="226">
        <f>L11/$L$20%</f>
        <v>1.8927444794952681</v>
      </c>
      <c r="N11" s="294">
        <v>-20</v>
      </c>
    </row>
    <row r="12" spans="1:15" s="10" customFormat="1" ht="22.5" customHeight="1" thickTop="1" thickBot="1">
      <c r="A12" s="233" t="s">
        <v>2</v>
      </c>
      <c r="B12" s="295">
        <v>44</v>
      </c>
      <c r="C12" s="228">
        <f t="shared" ref="C12:C19" si="1">B12/$B$20%</f>
        <v>13.414634146341465</v>
      </c>
      <c r="D12" s="295">
        <v>62</v>
      </c>
      <c r="E12" s="228">
        <f t="shared" ref="E12:E19" si="2">D12/$D$20%</f>
        <v>18.507462686567163</v>
      </c>
      <c r="F12" s="295">
        <v>11</v>
      </c>
      <c r="G12" s="228">
        <f t="shared" ref="G12:G19" si="3">F12/$F$20%</f>
        <v>3.7288135593220337</v>
      </c>
      <c r="H12" s="295">
        <v>20</v>
      </c>
      <c r="I12" s="228">
        <f t="shared" ref="I12:I19" si="4">H12/$H$20%</f>
        <v>6.6889632107023402</v>
      </c>
      <c r="J12" s="229">
        <f t="shared" si="0"/>
        <v>55</v>
      </c>
      <c r="K12" s="230">
        <f t="shared" ref="K12:K19" si="5">J12/$J$20%</f>
        <v>8.8282504012841088</v>
      </c>
      <c r="L12" s="229">
        <f>D12+H12</f>
        <v>82</v>
      </c>
      <c r="M12" s="230">
        <f t="shared" ref="M12:M18" si="6">L12/$L$20%</f>
        <v>12.933753943217665</v>
      </c>
      <c r="N12" s="234" t="s">
        <v>2</v>
      </c>
    </row>
    <row r="13" spans="1:15" s="10" customFormat="1" ht="22.5" customHeight="1" thickTop="1" thickBot="1">
      <c r="A13" s="296" t="s">
        <v>3</v>
      </c>
      <c r="B13" s="297">
        <v>63</v>
      </c>
      <c r="C13" s="224">
        <f t="shared" si="1"/>
        <v>19.207317073170731</v>
      </c>
      <c r="D13" s="297">
        <v>60</v>
      </c>
      <c r="E13" s="224">
        <f t="shared" si="2"/>
        <v>17.910447761194028</v>
      </c>
      <c r="F13" s="297">
        <v>41</v>
      </c>
      <c r="G13" s="224">
        <f t="shared" si="3"/>
        <v>13.898305084745761</v>
      </c>
      <c r="H13" s="297">
        <v>42</v>
      </c>
      <c r="I13" s="224">
        <f t="shared" si="4"/>
        <v>14.046822742474916</v>
      </c>
      <c r="J13" s="225">
        <f t="shared" si="0"/>
        <v>104</v>
      </c>
      <c r="K13" s="226">
        <f t="shared" si="5"/>
        <v>16.693418940609952</v>
      </c>
      <c r="L13" s="225">
        <f t="shared" ref="L13:L19" si="7">D13+H13</f>
        <v>102</v>
      </c>
      <c r="M13" s="226">
        <f t="shared" si="6"/>
        <v>16.088328075709779</v>
      </c>
      <c r="N13" s="298" t="s">
        <v>3</v>
      </c>
    </row>
    <row r="14" spans="1:15" s="10" customFormat="1" ht="22.5" customHeight="1" thickTop="1" thickBot="1">
      <c r="A14" s="233" t="s">
        <v>4</v>
      </c>
      <c r="B14" s="295">
        <v>64</v>
      </c>
      <c r="C14" s="228">
        <f t="shared" si="1"/>
        <v>19.512195121951219</v>
      </c>
      <c r="D14" s="295">
        <v>67</v>
      </c>
      <c r="E14" s="228">
        <f t="shared" si="2"/>
        <v>20</v>
      </c>
      <c r="F14" s="295">
        <v>65</v>
      </c>
      <c r="G14" s="228">
        <f t="shared" si="3"/>
        <v>22.033898305084744</v>
      </c>
      <c r="H14" s="295">
        <v>64</v>
      </c>
      <c r="I14" s="228">
        <f t="shared" si="4"/>
        <v>21.404682274247492</v>
      </c>
      <c r="J14" s="229">
        <f t="shared" si="0"/>
        <v>129</v>
      </c>
      <c r="K14" s="230">
        <f t="shared" si="5"/>
        <v>20.706260032102726</v>
      </c>
      <c r="L14" s="229">
        <f t="shared" si="7"/>
        <v>131</v>
      </c>
      <c r="M14" s="230">
        <f t="shared" si="6"/>
        <v>20.662460567823345</v>
      </c>
      <c r="N14" s="234" t="s">
        <v>4</v>
      </c>
    </row>
    <row r="15" spans="1:15" s="10" customFormat="1" ht="22.5" customHeight="1" thickTop="1" thickBot="1">
      <c r="A15" s="296" t="s">
        <v>5</v>
      </c>
      <c r="B15" s="297">
        <v>65</v>
      </c>
      <c r="C15" s="224">
        <f t="shared" si="1"/>
        <v>19.81707317073171</v>
      </c>
      <c r="D15" s="297">
        <v>43</v>
      </c>
      <c r="E15" s="224">
        <f t="shared" si="2"/>
        <v>12.835820895522387</v>
      </c>
      <c r="F15" s="297">
        <v>62</v>
      </c>
      <c r="G15" s="224">
        <f t="shared" si="3"/>
        <v>21.01694915254237</v>
      </c>
      <c r="H15" s="297">
        <v>50</v>
      </c>
      <c r="I15" s="224">
        <f t="shared" si="4"/>
        <v>16.722408026755851</v>
      </c>
      <c r="J15" s="225">
        <f t="shared" si="0"/>
        <v>127</v>
      </c>
      <c r="K15" s="226">
        <f t="shared" si="5"/>
        <v>20.385232744783305</v>
      </c>
      <c r="L15" s="225">
        <f t="shared" si="7"/>
        <v>93</v>
      </c>
      <c r="M15" s="226">
        <f>L15/$L$20%</f>
        <v>14.668769716088329</v>
      </c>
      <c r="N15" s="298" t="s">
        <v>5</v>
      </c>
    </row>
    <row r="16" spans="1:15" s="10" customFormat="1" ht="22.5" customHeight="1" thickTop="1" thickBot="1">
      <c r="A16" s="233" t="s">
        <v>6</v>
      </c>
      <c r="B16" s="295">
        <v>30</v>
      </c>
      <c r="C16" s="228">
        <f t="shared" si="1"/>
        <v>9.1463414634146343</v>
      </c>
      <c r="D16" s="295">
        <v>33</v>
      </c>
      <c r="E16" s="228">
        <f t="shared" si="2"/>
        <v>9.8507462686567155</v>
      </c>
      <c r="F16" s="295">
        <v>47</v>
      </c>
      <c r="G16" s="228">
        <f t="shared" si="3"/>
        <v>15.932203389830507</v>
      </c>
      <c r="H16" s="295">
        <v>56</v>
      </c>
      <c r="I16" s="228">
        <f t="shared" si="4"/>
        <v>18.729096989966553</v>
      </c>
      <c r="J16" s="229">
        <f t="shared" si="0"/>
        <v>77</v>
      </c>
      <c r="K16" s="230">
        <f t="shared" si="5"/>
        <v>12.359550561797752</v>
      </c>
      <c r="L16" s="229">
        <f t="shared" si="7"/>
        <v>89</v>
      </c>
      <c r="M16" s="230">
        <f t="shared" si="6"/>
        <v>14.037854889589905</v>
      </c>
      <c r="N16" s="234" t="s">
        <v>6</v>
      </c>
    </row>
    <row r="17" spans="1:14" s="10" customFormat="1" ht="22.5" customHeight="1" thickTop="1" thickBot="1">
      <c r="A17" s="296" t="s">
        <v>7</v>
      </c>
      <c r="B17" s="297">
        <v>22</v>
      </c>
      <c r="C17" s="224">
        <f t="shared" si="1"/>
        <v>6.7073170731707323</v>
      </c>
      <c r="D17" s="297">
        <v>27</v>
      </c>
      <c r="E17" s="224">
        <f t="shared" si="2"/>
        <v>8.0597014925373127</v>
      </c>
      <c r="F17" s="297">
        <v>28</v>
      </c>
      <c r="G17" s="224">
        <f t="shared" si="3"/>
        <v>9.4915254237288131</v>
      </c>
      <c r="H17" s="297">
        <v>21</v>
      </c>
      <c r="I17" s="224">
        <f t="shared" si="4"/>
        <v>7.023411371237458</v>
      </c>
      <c r="J17" s="225">
        <f t="shared" si="0"/>
        <v>50</v>
      </c>
      <c r="K17" s="226">
        <f t="shared" si="5"/>
        <v>8.0256821829855536</v>
      </c>
      <c r="L17" s="225">
        <f t="shared" si="7"/>
        <v>48</v>
      </c>
      <c r="M17" s="226">
        <f t="shared" si="6"/>
        <v>7.5709779179810726</v>
      </c>
      <c r="N17" s="298" t="s">
        <v>7</v>
      </c>
    </row>
    <row r="18" spans="1:14" s="10" customFormat="1" ht="22.5" customHeight="1" thickTop="1" thickBot="1">
      <c r="A18" s="233" t="s">
        <v>49</v>
      </c>
      <c r="B18" s="362">
        <v>36</v>
      </c>
      <c r="C18" s="363">
        <f t="shared" si="1"/>
        <v>10.975609756097562</v>
      </c>
      <c r="D18" s="362">
        <v>36</v>
      </c>
      <c r="E18" s="363">
        <f t="shared" si="2"/>
        <v>10.746268656716417</v>
      </c>
      <c r="F18" s="362">
        <v>20</v>
      </c>
      <c r="G18" s="363">
        <f t="shared" si="3"/>
        <v>6.7796610169491522</v>
      </c>
      <c r="H18" s="362">
        <v>20</v>
      </c>
      <c r="I18" s="363">
        <f t="shared" si="4"/>
        <v>6.6889632107023402</v>
      </c>
      <c r="J18" s="365">
        <f t="shared" si="0"/>
        <v>56</v>
      </c>
      <c r="K18" s="364">
        <f t="shared" si="5"/>
        <v>8.9887640449438191</v>
      </c>
      <c r="L18" s="365">
        <f t="shared" si="7"/>
        <v>56</v>
      </c>
      <c r="M18" s="364">
        <f t="shared" si="6"/>
        <v>8.8328075709779181</v>
      </c>
      <c r="N18" s="234" t="s">
        <v>49</v>
      </c>
    </row>
    <row r="19" spans="1:14" s="10" customFormat="1" ht="22.5" customHeight="1" thickTop="1">
      <c r="A19" s="356" t="s">
        <v>377</v>
      </c>
      <c r="B19" s="357" t="s">
        <v>468</v>
      </c>
      <c r="C19" s="360">
        <f t="shared" si="1"/>
        <v>0</v>
      </c>
      <c r="D19" s="357">
        <v>0</v>
      </c>
      <c r="E19" s="360">
        <f t="shared" si="2"/>
        <v>0</v>
      </c>
      <c r="F19" s="357">
        <v>19</v>
      </c>
      <c r="G19" s="360">
        <f t="shared" si="3"/>
        <v>6.4406779661016946</v>
      </c>
      <c r="H19" s="357">
        <v>21</v>
      </c>
      <c r="I19" s="360">
        <f t="shared" si="4"/>
        <v>7.023411371237458</v>
      </c>
      <c r="J19" s="359">
        <f t="shared" si="0"/>
        <v>19</v>
      </c>
      <c r="K19" s="361">
        <f t="shared" si="5"/>
        <v>3.0497592295345104</v>
      </c>
      <c r="L19" s="359">
        <f t="shared" si="7"/>
        <v>21</v>
      </c>
      <c r="M19" s="361">
        <f>L19/$L$20%</f>
        <v>3.3123028391167195</v>
      </c>
      <c r="N19" s="358" t="s">
        <v>378</v>
      </c>
    </row>
    <row r="20" spans="1:14" s="10" customFormat="1" ht="22.5" customHeight="1">
      <c r="A20" s="355" t="s">
        <v>11</v>
      </c>
      <c r="B20" s="372">
        <f>SUM(B11:B19)</f>
        <v>328</v>
      </c>
      <c r="C20" s="512">
        <f t="shared" ref="C20:M20" si="8">SUM(C11:C19)</f>
        <v>100</v>
      </c>
      <c r="D20" s="372">
        <f t="shared" si="8"/>
        <v>335</v>
      </c>
      <c r="E20" s="512">
        <f t="shared" si="8"/>
        <v>100</v>
      </c>
      <c r="F20" s="372">
        <f t="shared" si="8"/>
        <v>295</v>
      </c>
      <c r="G20" s="512">
        <f t="shared" si="8"/>
        <v>99.999999999999986</v>
      </c>
      <c r="H20" s="515">
        <f t="shared" si="8"/>
        <v>299</v>
      </c>
      <c r="I20" s="512">
        <f t="shared" si="8"/>
        <v>100</v>
      </c>
      <c r="J20" s="372">
        <f t="shared" si="8"/>
        <v>623</v>
      </c>
      <c r="K20" s="512">
        <f t="shared" si="8"/>
        <v>99.999999999999986</v>
      </c>
      <c r="L20" s="372">
        <f t="shared" si="8"/>
        <v>634</v>
      </c>
      <c r="M20" s="512">
        <f t="shared" si="8"/>
        <v>100.00000000000001</v>
      </c>
      <c r="N20" s="373" t="s">
        <v>12</v>
      </c>
    </row>
    <row r="21" spans="1:14" s="12" customFormat="1" ht="21" customHeight="1"/>
    <row r="24" spans="1:14">
      <c r="A24" s="3"/>
      <c r="B24" s="3"/>
      <c r="C24" s="3"/>
      <c r="D24" s="3"/>
      <c r="E24" s="3"/>
      <c r="F24" s="3"/>
      <c r="G24" s="3"/>
      <c r="N24" s="3"/>
    </row>
    <row r="25" spans="1:14">
      <c r="A25" s="3"/>
      <c r="B25" s="3"/>
      <c r="C25" s="3"/>
      <c r="D25" s="3"/>
      <c r="E25" s="3"/>
      <c r="F25" s="3"/>
      <c r="G25" s="3"/>
      <c r="N25" s="3"/>
    </row>
    <row r="26" spans="1:14">
      <c r="A26" s="3"/>
      <c r="B26" s="3"/>
      <c r="C26" s="3"/>
      <c r="D26" s="3"/>
      <c r="E26" s="3"/>
      <c r="F26" s="3"/>
      <c r="G26" s="3"/>
      <c r="N26" s="3"/>
    </row>
    <row r="27" spans="1:14">
      <c r="A27" s="3"/>
      <c r="B27" s="3"/>
      <c r="C27" s="3"/>
      <c r="D27" s="3"/>
      <c r="E27" s="3"/>
      <c r="F27" s="3"/>
      <c r="G27" s="3"/>
      <c r="N27" s="3"/>
    </row>
    <row r="28" spans="1:14">
      <c r="A28" s="3"/>
      <c r="B28" s="3"/>
      <c r="C28" s="3"/>
      <c r="D28" s="3"/>
      <c r="E28" s="3"/>
      <c r="F28" s="3"/>
      <c r="G28" s="3"/>
      <c r="N28" s="3"/>
    </row>
    <row r="29" spans="1:14">
      <c r="A29" s="3"/>
      <c r="B29" s="3"/>
      <c r="C29" s="3"/>
      <c r="D29" s="3"/>
      <c r="E29" s="3"/>
      <c r="F29" s="3"/>
      <c r="G29" s="3"/>
      <c r="N29" s="3"/>
    </row>
    <row r="30" spans="1:14">
      <c r="A30" s="3"/>
      <c r="B30" s="3"/>
      <c r="C30" s="3"/>
      <c r="D30" s="3"/>
      <c r="E30" s="3"/>
      <c r="F30" s="3"/>
      <c r="G30" s="3"/>
      <c r="N30" s="3"/>
    </row>
    <row r="31" spans="1:14">
      <c r="A31" s="3"/>
      <c r="B31" s="3"/>
      <c r="C31" s="3"/>
      <c r="D31" s="3"/>
      <c r="E31" s="3"/>
      <c r="F31" s="3"/>
      <c r="G31" s="3"/>
      <c r="N31" s="3"/>
    </row>
    <row r="32" spans="1:14">
      <c r="A32" s="3"/>
      <c r="B32" s="3"/>
      <c r="C32" s="3"/>
      <c r="D32" s="3"/>
      <c r="E32" s="3"/>
      <c r="F32" s="3"/>
      <c r="G32" s="3"/>
      <c r="N32" s="3"/>
    </row>
    <row r="33" spans="1:14">
      <c r="A33" s="3"/>
      <c r="B33" s="3"/>
      <c r="C33" s="3"/>
      <c r="D33" s="3"/>
      <c r="E33" s="3"/>
      <c r="F33" s="3"/>
      <c r="G33" s="3"/>
      <c r="N33" s="3"/>
    </row>
    <row r="34" spans="1:14">
      <c r="A34" s="3"/>
      <c r="B34" s="3"/>
      <c r="C34" s="3"/>
      <c r="D34" s="3"/>
      <c r="E34" s="3"/>
      <c r="F34" s="3"/>
      <c r="G34" s="3"/>
      <c r="N34" s="3"/>
    </row>
  </sheetData>
  <mergeCells count="15">
    <mergeCell ref="A3:N3"/>
    <mergeCell ref="H9:I9"/>
    <mergeCell ref="L9:M9"/>
    <mergeCell ref="A4:N4"/>
    <mergeCell ref="A5:N5"/>
    <mergeCell ref="A6:N6"/>
    <mergeCell ref="A8:A10"/>
    <mergeCell ref="B8:E8"/>
    <mergeCell ref="F8:I8"/>
    <mergeCell ref="J8:M8"/>
    <mergeCell ref="N8:N10"/>
    <mergeCell ref="D9:E9"/>
    <mergeCell ref="B9:C9"/>
    <mergeCell ref="F9:G9"/>
    <mergeCell ref="J9:K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57"/>
  <sheetViews>
    <sheetView rightToLeft="1" view="pageBreakPreview" zoomScaleNormal="100" zoomScaleSheetLayoutView="100" workbookViewId="0">
      <selection activeCell="F18" sqref="F18"/>
    </sheetView>
  </sheetViews>
  <sheetFormatPr defaultColWidth="9.140625" defaultRowHeight="12.75"/>
  <cols>
    <col min="1" max="1" width="26.7109375" style="13" customWidth="1"/>
    <col min="2" max="6" width="14.140625" style="3" customWidth="1"/>
    <col min="7" max="7" width="26.7109375" style="13" customWidth="1"/>
    <col min="8" max="16384" width="9.140625" style="3"/>
  </cols>
  <sheetData>
    <row r="1" spans="1:16" ht="30.75">
      <c r="A1" s="444" t="s">
        <v>101</v>
      </c>
      <c r="B1" s="445"/>
      <c r="C1" s="445"/>
      <c r="D1" s="445"/>
      <c r="E1" s="445"/>
      <c r="F1" s="445"/>
      <c r="G1" s="446" t="s">
        <v>124</v>
      </c>
    </row>
    <row r="2" spans="1:16" ht="12" customHeight="1">
      <c r="A2" s="64"/>
      <c r="B2" s="65"/>
      <c r="C2" s="65"/>
      <c r="D2" s="65"/>
      <c r="E2" s="152"/>
      <c r="F2" s="65"/>
      <c r="G2" s="64"/>
    </row>
    <row r="3" spans="1:16" s="498" customFormat="1" ht="23.25">
      <c r="A3" s="653" t="s">
        <v>0</v>
      </c>
      <c r="B3" s="653"/>
      <c r="C3" s="653"/>
      <c r="D3" s="653"/>
      <c r="E3" s="653"/>
      <c r="F3" s="653"/>
      <c r="G3" s="653"/>
    </row>
    <row r="4" spans="1:16" s="2" customFormat="1" ht="21.75">
      <c r="A4" s="654" t="s">
        <v>505</v>
      </c>
      <c r="B4" s="654"/>
      <c r="C4" s="654"/>
      <c r="D4" s="654"/>
      <c r="E4" s="654"/>
      <c r="F4" s="654"/>
      <c r="G4" s="654"/>
    </row>
    <row r="5" spans="1:16" s="2" customFormat="1" ht="18">
      <c r="A5" s="693" t="s">
        <v>81</v>
      </c>
      <c r="B5" s="655"/>
      <c r="C5" s="655"/>
      <c r="D5" s="655"/>
      <c r="E5" s="655"/>
      <c r="F5" s="655"/>
      <c r="G5" s="655"/>
    </row>
    <row r="6" spans="1:16" ht="15">
      <c r="A6" s="656" t="s">
        <v>506</v>
      </c>
      <c r="B6" s="656"/>
      <c r="C6" s="656"/>
      <c r="D6" s="656"/>
      <c r="E6" s="656"/>
      <c r="F6" s="656"/>
      <c r="G6" s="656"/>
    </row>
    <row r="7" spans="1:16" s="7" customFormat="1" ht="15.75">
      <c r="A7" s="4" t="s">
        <v>194</v>
      </c>
      <c r="B7" s="5"/>
      <c r="C7" s="5"/>
      <c r="D7" s="6"/>
      <c r="F7" s="5"/>
      <c r="G7" s="8" t="s">
        <v>293</v>
      </c>
      <c r="H7" s="6"/>
      <c r="J7" s="5"/>
      <c r="L7" s="5"/>
      <c r="M7" s="5"/>
    </row>
    <row r="8" spans="1:16" ht="26.25" customHeight="1" thickBot="1">
      <c r="A8" s="712" t="s">
        <v>313</v>
      </c>
      <c r="B8" s="483" t="s">
        <v>424</v>
      </c>
      <c r="C8" s="483" t="s">
        <v>121</v>
      </c>
      <c r="D8" s="483" t="s">
        <v>122</v>
      </c>
      <c r="E8" s="483" t="s">
        <v>423</v>
      </c>
      <c r="F8" s="484" t="s">
        <v>11</v>
      </c>
      <c r="G8" s="714" t="s">
        <v>475</v>
      </c>
    </row>
    <row r="9" spans="1:16" s="10" customFormat="1" ht="45" customHeight="1" thickTop="1">
      <c r="A9" s="713"/>
      <c r="B9" s="399" t="s">
        <v>422</v>
      </c>
      <c r="C9" s="399" t="s">
        <v>285</v>
      </c>
      <c r="D9" s="399" t="s">
        <v>286</v>
      </c>
      <c r="E9" s="399" t="s">
        <v>391</v>
      </c>
      <c r="F9" s="481" t="s">
        <v>12</v>
      </c>
      <c r="G9" s="715"/>
      <c r="I9" s="18"/>
      <c r="J9" s="18"/>
      <c r="K9" s="18"/>
    </row>
    <row r="10" spans="1:16" s="10" customFormat="1" ht="22.5" customHeight="1" thickBot="1">
      <c r="A10" s="292">
        <v>-20</v>
      </c>
      <c r="B10" s="139">
        <v>5</v>
      </c>
      <c r="C10" s="139">
        <v>4</v>
      </c>
      <c r="D10" s="139">
        <v>3</v>
      </c>
      <c r="E10" s="139">
        <v>0</v>
      </c>
      <c r="F10" s="140">
        <f t="shared" ref="F10:F18" si="0">SUM(B10:E10)</f>
        <v>12</v>
      </c>
      <c r="G10" s="300">
        <v>-20</v>
      </c>
      <c r="H10" s="151"/>
      <c r="I10" s="64"/>
      <c r="J10" s="3"/>
      <c r="K10" s="3"/>
      <c r="L10" s="3"/>
      <c r="M10" s="3"/>
      <c r="N10" s="3"/>
      <c r="O10" s="3"/>
      <c r="P10" s="3"/>
    </row>
    <row r="11" spans="1:16" s="10" customFormat="1" ht="22.5" customHeight="1" thickTop="1" thickBot="1">
      <c r="A11" s="233" t="s">
        <v>2</v>
      </c>
      <c r="B11" s="43">
        <v>56</v>
      </c>
      <c r="C11" s="43">
        <v>21</v>
      </c>
      <c r="D11" s="43">
        <v>4</v>
      </c>
      <c r="E11" s="43">
        <v>1</v>
      </c>
      <c r="F11" s="136">
        <f t="shared" si="0"/>
        <v>82</v>
      </c>
      <c r="G11" s="301" t="s">
        <v>2</v>
      </c>
      <c r="H11" s="3"/>
      <c r="I11" s="151"/>
    </row>
    <row r="12" spans="1:16" s="10" customFormat="1" ht="22.5" customHeight="1" thickTop="1" thickBot="1">
      <c r="A12" s="296" t="s">
        <v>3</v>
      </c>
      <c r="B12" s="137">
        <v>55</v>
      </c>
      <c r="C12" s="137">
        <v>39</v>
      </c>
      <c r="D12" s="137">
        <v>8</v>
      </c>
      <c r="E12" s="137">
        <v>0</v>
      </c>
      <c r="F12" s="138">
        <f t="shared" si="0"/>
        <v>102</v>
      </c>
      <c r="G12" s="302" t="s">
        <v>3</v>
      </c>
      <c r="H12" s="3"/>
      <c r="I12" s="151"/>
    </row>
    <row r="13" spans="1:16" s="10" customFormat="1" ht="22.5" customHeight="1" thickTop="1" thickBot="1">
      <c r="A13" s="233" t="s">
        <v>4</v>
      </c>
      <c r="B13" s="43">
        <v>80</v>
      </c>
      <c r="C13" s="43">
        <v>36</v>
      </c>
      <c r="D13" s="43">
        <v>15</v>
      </c>
      <c r="E13" s="43">
        <v>0</v>
      </c>
      <c r="F13" s="136">
        <f t="shared" si="0"/>
        <v>131</v>
      </c>
      <c r="G13" s="301" t="s">
        <v>4</v>
      </c>
      <c r="H13" s="3"/>
      <c r="I13" s="151"/>
    </row>
    <row r="14" spans="1:16" s="10" customFormat="1" ht="22.5" customHeight="1" thickTop="1" thickBot="1">
      <c r="A14" s="296" t="s">
        <v>5</v>
      </c>
      <c r="B14" s="137">
        <v>61</v>
      </c>
      <c r="C14" s="137">
        <v>24</v>
      </c>
      <c r="D14" s="137">
        <v>5</v>
      </c>
      <c r="E14" s="137">
        <v>3</v>
      </c>
      <c r="F14" s="138">
        <f t="shared" si="0"/>
        <v>93</v>
      </c>
      <c r="G14" s="302" t="s">
        <v>5</v>
      </c>
      <c r="H14" s="3"/>
      <c r="I14" s="151">
        <v>-20</v>
      </c>
      <c r="J14" s="10">
        <f>F10</f>
        <v>12</v>
      </c>
    </row>
    <row r="15" spans="1:16" s="10" customFormat="1" ht="22.5" customHeight="1" thickTop="1" thickBot="1">
      <c r="A15" s="233" t="s">
        <v>6</v>
      </c>
      <c r="B15" s="43">
        <v>56</v>
      </c>
      <c r="C15" s="43">
        <v>27</v>
      </c>
      <c r="D15" s="43">
        <v>5</v>
      </c>
      <c r="E15" s="43">
        <v>1</v>
      </c>
      <c r="F15" s="136">
        <f t="shared" si="0"/>
        <v>89</v>
      </c>
      <c r="G15" s="301" t="s">
        <v>6</v>
      </c>
      <c r="H15" s="3"/>
      <c r="I15" s="151" t="s">
        <v>2</v>
      </c>
      <c r="J15" s="10">
        <f>F11</f>
        <v>82</v>
      </c>
    </row>
    <row r="16" spans="1:16" s="10" customFormat="1" ht="22.5" customHeight="1" thickTop="1" thickBot="1">
      <c r="A16" s="296" t="s">
        <v>7</v>
      </c>
      <c r="B16" s="137">
        <v>37</v>
      </c>
      <c r="C16" s="137">
        <v>8</v>
      </c>
      <c r="D16" s="137">
        <v>2</v>
      </c>
      <c r="E16" s="137">
        <v>1</v>
      </c>
      <c r="F16" s="138">
        <f t="shared" si="0"/>
        <v>48</v>
      </c>
      <c r="G16" s="298" t="s">
        <v>7</v>
      </c>
      <c r="H16" s="3"/>
      <c r="I16" s="151" t="s">
        <v>3</v>
      </c>
      <c r="J16" s="10">
        <f t="shared" ref="J16" si="1">F12</f>
        <v>102</v>
      </c>
    </row>
    <row r="17" spans="1:13" s="10" customFormat="1" ht="22.5" customHeight="1" thickTop="1">
      <c r="A17" s="237" t="s">
        <v>307</v>
      </c>
      <c r="B17" s="150">
        <v>30</v>
      </c>
      <c r="C17" s="150">
        <v>23</v>
      </c>
      <c r="D17" s="150">
        <v>2</v>
      </c>
      <c r="E17" s="150">
        <v>1</v>
      </c>
      <c r="F17" s="153">
        <f t="shared" si="0"/>
        <v>56</v>
      </c>
      <c r="G17" s="238" t="s">
        <v>307</v>
      </c>
      <c r="H17" s="3"/>
      <c r="I17" s="151" t="s">
        <v>4</v>
      </c>
      <c r="J17" s="10">
        <f t="shared" ref="J17:J18" si="2">F13</f>
        <v>131</v>
      </c>
    </row>
    <row r="18" spans="1:13" s="10" customFormat="1" ht="22.5" customHeight="1">
      <c r="A18" s="383" t="s">
        <v>377</v>
      </c>
      <c r="B18" s="384">
        <v>11</v>
      </c>
      <c r="C18" s="384">
        <v>10</v>
      </c>
      <c r="D18" s="384">
        <v>0</v>
      </c>
      <c r="E18" s="384">
        <v>0</v>
      </c>
      <c r="F18" s="385">
        <f t="shared" si="0"/>
        <v>21</v>
      </c>
      <c r="G18" s="386" t="s">
        <v>390</v>
      </c>
      <c r="H18" s="3"/>
      <c r="I18" s="151" t="s">
        <v>5</v>
      </c>
      <c r="J18" s="10">
        <f t="shared" si="2"/>
        <v>93</v>
      </c>
    </row>
    <row r="19" spans="1:13" s="10" customFormat="1" ht="22.5" customHeight="1" thickBot="1">
      <c r="A19" s="387" t="s">
        <v>11</v>
      </c>
      <c r="B19" s="388">
        <f t="shared" ref="B19:E19" si="3">SUM(B10:B18)</f>
        <v>391</v>
      </c>
      <c r="C19" s="388">
        <f>SUM(C10:C18)</f>
        <v>192</v>
      </c>
      <c r="D19" s="388">
        <f t="shared" si="3"/>
        <v>44</v>
      </c>
      <c r="E19" s="388">
        <f t="shared" si="3"/>
        <v>7</v>
      </c>
      <c r="F19" s="388">
        <f>SUM(F10:F18)</f>
        <v>634</v>
      </c>
      <c r="G19" s="389" t="s">
        <v>12</v>
      </c>
      <c r="I19" s="151" t="s">
        <v>6</v>
      </c>
      <c r="J19" s="10">
        <f>F15</f>
        <v>89</v>
      </c>
    </row>
    <row r="20" spans="1:13" s="10" customFormat="1" ht="22.5" customHeight="1" thickTop="1">
      <c r="A20" s="390" t="s">
        <v>303</v>
      </c>
      <c r="B20" s="391">
        <f>(B19/ $F$19)*100</f>
        <v>61.671924290220822</v>
      </c>
      <c r="C20" s="391">
        <f>(C19/ $F$19)*100</f>
        <v>30.28391167192429</v>
      </c>
      <c r="D20" s="391">
        <f>(D19/ $F$19)*100</f>
        <v>6.9400630914826493</v>
      </c>
      <c r="E20" s="391">
        <f>(E19/ $F$19)*100</f>
        <v>1.1041009463722398</v>
      </c>
      <c r="F20" s="392">
        <f>SUM(B20:E20)</f>
        <v>100.00000000000001</v>
      </c>
      <c r="G20" s="393" t="s">
        <v>304</v>
      </c>
      <c r="I20" s="10" t="s">
        <v>7</v>
      </c>
      <c r="J20" s="10">
        <f>F16</f>
        <v>48</v>
      </c>
      <c r="K20" s="12"/>
    </row>
    <row r="21" spans="1:13" ht="21" customHeight="1">
      <c r="A21" s="151"/>
      <c r="B21" s="152"/>
      <c r="C21" s="152"/>
      <c r="D21" s="152"/>
      <c r="E21" s="152"/>
      <c r="F21" s="152"/>
      <c r="G21" s="151"/>
      <c r="I21" s="79" t="s">
        <v>307</v>
      </c>
      <c r="J21" s="10">
        <f>F17</f>
        <v>56</v>
      </c>
    </row>
    <row r="22" spans="1:13" s="59" customFormat="1" ht="21.75">
      <c r="A22" s="627" t="s">
        <v>461</v>
      </c>
      <c r="B22" s="627"/>
      <c r="C22" s="627"/>
      <c r="D22" s="627"/>
      <c r="E22" s="627"/>
      <c r="F22" s="627"/>
      <c r="G22" s="627"/>
      <c r="H22" s="502"/>
      <c r="I22" s="502" t="s">
        <v>376</v>
      </c>
      <c r="J22" s="502">
        <f>F18</f>
        <v>21</v>
      </c>
      <c r="K22" s="502"/>
    </row>
    <row r="23" spans="1:13" s="59" customFormat="1" ht="21.75">
      <c r="A23" s="654" t="s">
        <v>505</v>
      </c>
      <c r="B23" s="654"/>
      <c r="C23" s="654"/>
      <c r="D23" s="654"/>
      <c r="E23" s="654"/>
      <c r="F23" s="654"/>
      <c r="G23" s="654"/>
      <c r="H23" s="502"/>
      <c r="I23" s="502"/>
      <c r="J23" s="513">
        <f>SUM(J14:J22)</f>
        <v>634</v>
      </c>
      <c r="K23" s="502"/>
    </row>
    <row r="24" spans="1:13" s="59" customFormat="1" ht="15">
      <c r="A24" s="628" t="s">
        <v>462</v>
      </c>
      <c r="B24" s="628"/>
      <c r="C24" s="628"/>
      <c r="D24" s="628"/>
      <c r="E24" s="628"/>
      <c r="F24" s="628"/>
      <c r="G24" s="628"/>
      <c r="H24" s="503"/>
      <c r="I24" s="503"/>
      <c r="J24" s="503"/>
      <c r="K24" s="503"/>
    </row>
    <row r="25" spans="1:13" s="59" customFormat="1" ht="15">
      <c r="A25" s="656" t="s">
        <v>506</v>
      </c>
      <c r="B25" s="656"/>
      <c r="C25" s="656"/>
      <c r="D25" s="656"/>
      <c r="E25" s="656"/>
      <c r="F25" s="656"/>
      <c r="G25" s="656"/>
      <c r="H25" s="503"/>
      <c r="I25" s="503"/>
      <c r="J25" s="503"/>
      <c r="K25" s="503"/>
    </row>
    <row r="26" spans="1:13" ht="18" customHeight="1">
      <c r="A26" s="64"/>
      <c r="B26" s="65"/>
      <c r="C26" s="65"/>
      <c r="D26" s="65"/>
      <c r="E26" s="152"/>
      <c r="F26" s="65"/>
      <c r="G26" s="64"/>
    </row>
    <row r="27" spans="1:13" ht="18" customHeight="1">
      <c r="A27" s="64"/>
      <c r="B27" s="65"/>
      <c r="C27" s="65"/>
      <c r="D27" s="65"/>
      <c r="E27" s="152"/>
      <c r="F27" s="65"/>
      <c r="G27" s="64"/>
    </row>
    <row r="28" spans="1:13" ht="18" customHeight="1">
      <c r="A28" s="64"/>
      <c r="B28" s="65"/>
      <c r="C28" s="65"/>
      <c r="D28" s="65"/>
      <c r="E28" s="152"/>
      <c r="F28" s="65"/>
      <c r="G28" s="64"/>
    </row>
    <row r="29" spans="1:13" ht="18" customHeight="1">
      <c r="A29" s="64"/>
      <c r="B29" s="65"/>
      <c r="C29" s="65"/>
      <c r="D29" s="65"/>
      <c r="E29" s="152"/>
      <c r="F29" s="65"/>
      <c r="G29" s="64"/>
      <c r="I29" s="195"/>
      <c r="J29" s="195"/>
      <c r="K29" s="195"/>
      <c r="L29" s="195"/>
      <c r="M29" s="195"/>
    </row>
    <row r="30" spans="1:13" ht="18" customHeight="1">
      <c r="A30" s="64"/>
      <c r="B30" s="65"/>
      <c r="C30" s="65"/>
      <c r="D30" s="65"/>
      <c r="E30" s="152"/>
      <c r="F30" s="65"/>
      <c r="G30" s="64"/>
      <c r="I30" s="195"/>
      <c r="J30" s="195"/>
      <c r="K30" s="195"/>
      <c r="L30" s="195"/>
      <c r="M30" s="195"/>
    </row>
    <row r="31" spans="1:13" ht="18" customHeight="1">
      <c r="A31" s="64"/>
      <c r="B31" s="65"/>
      <c r="C31" s="65"/>
      <c r="D31" s="65"/>
      <c r="E31" s="152"/>
      <c r="F31" s="65"/>
      <c r="G31" s="64"/>
      <c r="I31" s="195"/>
      <c r="J31" s="195"/>
      <c r="K31" s="195"/>
      <c r="L31" s="195"/>
      <c r="M31" s="195"/>
    </row>
    <row r="32" spans="1:13" ht="18" customHeight="1">
      <c r="A32" s="64"/>
      <c r="B32" s="65"/>
      <c r="C32" s="65"/>
      <c r="D32" s="65"/>
      <c r="E32" s="152"/>
      <c r="F32" s="65"/>
      <c r="G32" s="64"/>
      <c r="I32" s="195"/>
      <c r="J32" s="195"/>
      <c r="K32" s="195"/>
      <c r="L32" s="195"/>
      <c r="M32" s="195"/>
    </row>
    <row r="33" spans="1:13" ht="18" customHeight="1">
      <c r="A33" s="64"/>
      <c r="B33" s="65"/>
      <c r="C33" s="65"/>
      <c r="D33" s="65"/>
      <c r="E33" s="152"/>
      <c r="F33" s="65"/>
      <c r="G33" s="64"/>
      <c r="I33" s="195"/>
      <c r="J33" s="195"/>
      <c r="K33" s="195"/>
      <c r="L33" s="195"/>
      <c r="M33" s="195"/>
    </row>
    <row r="34" spans="1:13" ht="18" customHeight="1">
      <c r="A34" s="151"/>
      <c r="B34" s="152"/>
      <c r="C34" s="152"/>
      <c r="D34" s="152"/>
      <c r="E34" s="152"/>
      <c r="F34" s="152"/>
      <c r="G34" s="151"/>
      <c r="I34" s="195"/>
      <c r="J34" s="195"/>
      <c r="K34" s="195"/>
      <c r="L34" s="195"/>
      <c r="M34" s="195"/>
    </row>
    <row r="35" spans="1:13" ht="18" customHeight="1">
      <c r="A35" s="151"/>
      <c r="B35" s="152"/>
      <c r="C35" s="152"/>
      <c r="D35" s="152"/>
      <c r="E35" s="152"/>
      <c r="F35" s="152"/>
      <c r="G35" s="151"/>
      <c r="I35" s="195"/>
      <c r="J35" s="195"/>
      <c r="K35" s="195"/>
      <c r="L35" s="195"/>
      <c r="M35" s="195"/>
    </row>
    <row r="36" spans="1:13" ht="18" customHeight="1">
      <c r="A36" s="151"/>
      <c r="B36" s="152"/>
      <c r="C36" s="152"/>
      <c r="D36" s="152"/>
      <c r="E36" s="152"/>
      <c r="F36" s="152"/>
      <c r="G36" s="151"/>
      <c r="I36" s="195"/>
      <c r="J36" s="195"/>
      <c r="K36" s="195"/>
      <c r="L36" s="195"/>
      <c r="M36" s="195"/>
    </row>
    <row r="37" spans="1:13" ht="18" customHeight="1">
      <c r="A37" s="64"/>
      <c r="B37" s="65"/>
      <c r="C37" s="65"/>
      <c r="D37" s="65"/>
      <c r="E37" s="152"/>
      <c r="F37" s="65"/>
      <c r="G37" s="64"/>
      <c r="I37" s="195"/>
      <c r="J37" s="195"/>
      <c r="K37" s="195"/>
      <c r="L37" s="195"/>
      <c r="M37" s="195"/>
    </row>
    <row r="38" spans="1:13" ht="18" customHeight="1">
      <c r="A38" s="64"/>
      <c r="B38" s="65"/>
      <c r="C38" s="65"/>
      <c r="D38" s="65"/>
      <c r="E38" s="152"/>
      <c r="F38" s="65"/>
      <c r="G38" s="64"/>
      <c r="I38" s="195"/>
      <c r="J38" s="195"/>
      <c r="K38" s="195"/>
      <c r="L38" s="195"/>
      <c r="M38" s="195"/>
    </row>
    <row r="39" spans="1:13" ht="18" customHeight="1">
      <c r="A39" s="64"/>
      <c r="B39" s="65"/>
      <c r="C39" s="65"/>
      <c r="D39" s="65"/>
      <c r="E39" s="152"/>
      <c r="F39" s="65"/>
      <c r="G39" s="64"/>
    </row>
    <row r="40" spans="1:13" ht="18" customHeight="1">
      <c r="A40" s="64"/>
      <c r="B40" s="65"/>
      <c r="C40" s="65"/>
      <c r="D40" s="65"/>
      <c r="E40" s="152"/>
      <c r="F40" s="65"/>
      <c r="G40" s="64"/>
    </row>
    <row r="41" spans="1:13" ht="18" customHeight="1">
      <c r="A41" s="64"/>
      <c r="B41" s="65"/>
      <c r="C41" s="65"/>
      <c r="D41" s="65"/>
      <c r="E41" s="152"/>
      <c r="F41" s="65"/>
      <c r="G41" s="64"/>
    </row>
    <row r="42" spans="1:13" ht="18" customHeight="1">
      <c r="A42" s="64"/>
      <c r="B42" s="65"/>
      <c r="C42" s="65"/>
      <c r="D42" s="65"/>
      <c r="E42" s="152"/>
      <c r="F42" s="65"/>
      <c r="G42" s="64"/>
    </row>
    <row r="43" spans="1:13" ht="18" customHeight="1">
      <c r="A43" s="64"/>
      <c r="B43" s="65"/>
      <c r="C43" s="65"/>
      <c r="D43" s="65"/>
      <c r="E43" s="152"/>
      <c r="F43" s="65"/>
      <c r="G43" s="64"/>
    </row>
    <row r="44" spans="1:13" ht="18" customHeight="1">
      <c r="A44" s="64"/>
      <c r="B44" s="65"/>
      <c r="C44" s="65"/>
      <c r="D44" s="65"/>
      <c r="E44" s="152"/>
      <c r="F44" s="65"/>
      <c r="G44" s="64"/>
    </row>
    <row r="45" spans="1:13" ht="18" customHeight="1">
      <c r="A45" s="64"/>
      <c r="B45" s="65"/>
      <c r="C45" s="65"/>
      <c r="D45" s="65"/>
      <c r="E45" s="152"/>
      <c r="F45" s="65"/>
      <c r="G45" s="64"/>
    </row>
    <row r="46" spans="1:13" ht="18" customHeight="1">
      <c r="A46" s="64"/>
      <c r="B46" s="65"/>
      <c r="C46" s="65"/>
      <c r="D46" s="65"/>
      <c r="E46" s="152"/>
      <c r="F46" s="65"/>
      <c r="G46" s="64"/>
    </row>
    <row r="47" spans="1:13" ht="18" customHeight="1">
      <c r="A47" s="64"/>
      <c r="B47" s="65"/>
      <c r="C47" s="65"/>
      <c r="D47" s="65"/>
      <c r="E47" s="152"/>
      <c r="F47" s="65"/>
      <c r="G47" s="64"/>
    </row>
    <row r="48" spans="1:13" ht="18" customHeight="1">
      <c r="A48" s="645" t="s">
        <v>425</v>
      </c>
      <c r="B48" s="645"/>
      <c r="C48" s="645"/>
      <c r="D48" s="645"/>
      <c r="E48" s="645"/>
      <c r="F48" s="645"/>
      <c r="G48" s="645"/>
    </row>
    <row r="49" spans="1:7" ht="18" customHeight="1"/>
    <row r="50" spans="1:7" ht="18" customHeight="1">
      <c r="A50" s="64"/>
      <c r="B50" s="65"/>
      <c r="C50" s="65"/>
      <c r="D50" s="65"/>
      <c r="E50" s="152"/>
      <c r="F50" s="65"/>
      <c r="G50" s="64"/>
    </row>
    <row r="51" spans="1:7" ht="18" customHeight="1">
      <c r="A51" s="64"/>
      <c r="B51" s="65"/>
      <c r="C51" s="65"/>
      <c r="D51" s="65"/>
      <c r="E51" s="152"/>
      <c r="F51" s="65"/>
      <c r="G51" s="64"/>
    </row>
    <row r="52" spans="1:7">
      <c r="A52" s="64"/>
      <c r="B52" s="65"/>
      <c r="C52" s="65"/>
      <c r="D52" s="65"/>
      <c r="E52" s="152"/>
      <c r="F52" s="65"/>
      <c r="G52" s="64"/>
    </row>
    <row r="53" spans="1:7" ht="9" customHeight="1">
      <c r="A53" s="64"/>
      <c r="B53" s="65"/>
      <c r="C53" s="65"/>
      <c r="D53" s="65"/>
      <c r="E53" s="152"/>
      <c r="F53" s="65"/>
      <c r="G53" s="64"/>
    </row>
    <row r="54" spans="1:7">
      <c r="A54" s="64"/>
      <c r="B54" s="65"/>
      <c r="C54" s="65"/>
      <c r="D54" s="65"/>
      <c r="E54" s="152"/>
      <c r="F54" s="65"/>
      <c r="G54" s="64"/>
    </row>
    <row r="55" spans="1:7">
      <c r="A55" s="64"/>
      <c r="B55" s="65"/>
      <c r="C55" s="65"/>
      <c r="D55" s="65"/>
      <c r="E55" s="152"/>
      <c r="F55" s="65"/>
      <c r="G55" s="64"/>
    </row>
    <row r="56" spans="1:7">
      <c r="A56" s="64"/>
      <c r="B56" s="65"/>
      <c r="C56" s="65"/>
      <c r="D56" s="65"/>
      <c r="E56" s="152"/>
      <c r="F56" s="65"/>
      <c r="G56" s="64"/>
    </row>
    <row r="57" spans="1:7">
      <c r="A57" s="64"/>
      <c r="B57" s="65"/>
      <c r="C57" s="65"/>
      <c r="D57" s="65"/>
      <c r="E57" s="152"/>
      <c r="F57" s="65"/>
    </row>
  </sheetData>
  <mergeCells count="11">
    <mergeCell ref="A48:G48"/>
    <mergeCell ref="A3:G3"/>
    <mergeCell ref="A4:G4"/>
    <mergeCell ref="A5:G5"/>
    <mergeCell ref="A6:G6"/>
    <mergeCell ref="A8:A9"/>
    <mergeCell ref="G8:G9"/>
    <mergeCell ref="A22:G22"/>
    <mergeCell ref="A23:G23"/>
    <mergeCell ref="A24:G24"/>
    <mergeCell ref="A25:G25"/>
  </mergeCells>
  <printOptions horizontalCentered="1"/>
  <pageMargins left="0" right="0" top="0.47244094488188981" bottom="0" header="0" footer="0"/>
  <pageSetup paperSize="9" scale="95" orientation="landscape" r:id="rId1"/>
  <headerFooter>
    <oddFooter>&amp;C_&amp;P_</oddFooter>
  </headerFooter>
  <rowBreaks count="1" manualBreakCount="1">
    <brk id="20" max="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52"/>
  <sheetViews>
    <sheetView rightToLeft="1" view="pageBreakPreview" topLeftCell="B13" zoomScaleNormal="100" zoomScaleSheetLayoutView="100" workbookViewId="0">
      <selection activeCell="J19" sqref="J19"/>
    </sheetView>
  </sheetViews>
  <sheetFormatPr defaultColWidth="9.140625" defaultRowHeight="12.75"/>
  <cols>
    <col min="1" max="1" width="30.140625" style="13" customWidth="1"/>
    <col min="2" max="2" width="7.140625" style="13" customWidth="1"/>
    <col min="3" max="10" width="7.140625" style="3" customWidth="1"/>
    <col min="11" max="11" width="10" style="3" bestFit="1" customWidth="1"/>
    <col min="12" max="12" width="30.140625" style="13" customWidth="1"/>
    <col min="13" max="13" width="9" style="3" customWidth="1"/>
    <col min="14" max="14" width="3.5703125" style="3" customWidth="1"/>
    <col min="15" max="22" width="5.5703125" style="3" customWidth="1"/>
    <col min="23" max="25" width="4.7109375" style="3" customWidth="1"/>
    <col min="26" max="26" width="4.140625" style="3" customWidth="1"/>
    <col min="27" max="16384" width="9.140625" style="3"/>
  </cols>
  <sheetData>
    <row r="1" spans="1:24" ht="30.75">
      <c r="A1" s="444" t="s">
        <v>101</v>
      </c>
      <c r="B1" s="445"/>
      <c r="C1" s="445"/>
      <c r="D1" s="445"/>
      <c r="E1" s="445"/>
      <c r="F1" s="445"/>
      <c r="G1" s="445"/>
      <c r="H1" s="445"/>
      <c r="I1" s="445"/>
      <c r="J1" s="445"/>
      <c r="K1" s="445"/>
      <c r="L1" s="446" t="s">
        <v>124</v>
      </c>
    </row>
    <row r="2" spans="1:24" ht="12" customHeight="1">
      <c r="A2" s="64"/>
      <c r="B2" s="65"/>
      <c r="C2" s="65"/>
      <c r="D2" s="65"/>
      <c r="E2" s="65"/>
      <c r="F2" s="65"/>
      <c r="G2" s="64"/>
      <c r="H2" s="65"/>
      <c r="I2" s="152"/>
      <c r="J2" s="152"/>
      <c r="K2" s="65"/>
      <c r="L2" s="65"/>
    </row>
    <row r="3" spans="1:24" s="498" customFormat="1" ht="23.25">
      <c r="A3" s="675" t="s">
        <v>25</v>
      </c>
      <c r="B3" s="675"/>
      <c r="C3" s="675"/>
      <c r="D3" s="675"/>
      <c r="E3" s="675"/>
      <c r="F3" s="675"/>
      <c r="G3" s="675"/>
      <c r="H3" s="675"/>
      <c r="I3" s="675"/>
      <c r="J3" s="675"/>
      <c r="K3" s="675"/>
      <c r="L3" s="675"/>
    </row>
    <row r="4" spans="1:24" s="2" customFormat="1" ht="21.75">
      <c r="A4" s="676" t="s">
        <v>505</v>
      </c>
      <c r="B4" s="676"/>
      <c r="C4" s="676"/>
      <c r="D4" s="676"/>
      <c r="E4" s="676"/>
      <c r="F4" s="676"/>
      <c r="G4" s="676"/>
      <c r="H4" s="676"/>
      <c r="I4" s="676"/>
      <c r="J4" s="676"/>
      <c r="K4" s="676"/>
      <c r="L4" s="676"/>
    </row>
    <row r="5" spans="1:24" s="2" customFormat="1" ht="18">
      <c r="A5" s="655" t="s">
        <v>26</v>
      </c>
      <c r="B5" s="655"/>
      <c r="C5" s="655"/>
      <c r="D5" s="655"/>
      <c r="E5" s="655"/>
      <c r="F5" s="655"/>
      <c r="G5" s="655"/>
      <c r="H5" s="655"/>
      <c r="I5" s="655"/>
      <c r="J5" s="655"/>
      <c r="K5" s="655"/>
      <c r="L5" s="655"/>
    </row>
    <row r="6" spans="1:24" ht="15">
      <c r="A6" s="656" t="s">
        <v>506</v>
      </c>
      <c r="B6" s="656"/>
      <c r="C6" s="656"/>
      <c r="D6" s="656"/>
      <c r="E6" s="656"/>
      <c r="F6" s="656"/>
      <c r="G6" s="656"/>
      <c r="H6" s="656"/>
      <c r="I6" s="656"/>
      <c r="J6" s="656"/>
      <c r="K6" s="656"/>
      <c r="L6" s="656"/>
      <c r="N6" s="195"/>
      <c r="O6" s="195"/>
      <c r="P6" s="195"/>
      <c r="Q6" s="195"/>
      <c r="R6" s="195"/>
      <c r="S6" s="195"/>
      <c r="T6" s="195"/>
      <c r="U6" s="195"/>
    </row>
    <row r="7" spans="1:24" s="7" customFormat="1" ht="15.75">
      <c r="A7" s="4" t="s">
        <v>195</v>
      </c>
      <c r="B7" s="5"/>
      <c r="C7" s="5"/>
      <c r="D7" s="6"/>
      <c r="F7" s="5"/>
      <c r="H7" s="6"/>
      <c r="I7" s="41"/>
      <c r="J7" s="41"/>
      <c r="K7" s="5"/>
      <c r="L7" s="8" t="s">
        <v>269</v>
      </c>
      <c r="N7" s="195"/>
      <c r="O7" s="195"/>
      <c r="P7" s="195"/>
      <c r="Q7" s="195"/>
      <c r="R7" s="195"/>
      <c r="S7" s="195"/>
      <c r="T7" s="195"/>
      <c r="U7" s="195"/>
      <c r="W7" s="3"/>
      <c r="X7" s="3"/>
    </row>
    <row r="8" spans="1:24" ht="33.75" customHeight="1" thickBot="1">
      <c r="A8" s="716" t="s">
        <v>426</v>
      </c>
      <c r="B8" s="680">
        <v>-20</v>
      </c>
      <c r="C8" s="680" t="s">
        <v>469</v>
      </c>
      <c r="D8" s="680" t="s">
        <v>470</v>
      </c>
      <c r="E8" s="680" t="s">
        <v>471</v>
      </c>
      <c r="F8" s="680" t="s">
        <v>472</v>
      </c>
      <c r="G8" s="680" t="s">
        <v>473</v>
      </c>
      <c r="H8" s="680" t="s">
        <v>474</v>
      </c>
      <c r="I8" s="680" t="s">
        <v>307</v>
      </c>
      <c r="J8" s="482" t="s">
        <v>377</v>
      </c>
      <c r="K8" s="482" t="s">
        <v>11</v>
      </c>
      <c r="L8" s="714" t="s">
        <v>427</v>
      </c>
      <c r="N8" s="195"/>
      <c r="O8" s="195"/>
      <c r="P8" s="195"/>
      <c r="Q8" s="195"/>
      <c r="R8" s="195"/>
      <c r="S8" s="195"/>
      <c r="T8" s="195"/>
      <c r="U8" s="195"/>
    </row>
    <row r="9" spans="1:24" s="10" customFormat="1" ht="36" customHeight="1" thickTop="1">
      <c r="A9" s="717"/>
      <c r="B9" s="681"/>
      <c r="C9" s="681"/>
      <c r="D9" s="681"/>
      <c r="E9" s="681"/>
      <c r="F9" s="681"/>
      <c r="G9" s="681"/>
      <c r="H9" s="681"/>
      <c r="I9" s="681"/>
      <c r="J9" s="399" t="s">
        <v>390</v>
      </c>
      <c r="K9" s="399" t="s">
        <v>12</v>
      </c>
      <c r="L9" s="715"/>
      <c r="N9" s="195"/>
      <c r="P9" s="79" t="s">
        <v>115</v>
      </c>
      <c r="Q9" s="79" t="s">
        <v>116</v>
      </c>
      <c r="R9" s="195"/>
      <c r="S9" s="195"/>
      <c r="T9" s="195"/>
      <c r="U9" s="195"/>
      <c r="W9" s="3"/>
      <c r="X9" s="3"/>
    </row>
    <row r="10" spans="1:24" s="10" customFormat="1" ht="23.25" customHeight="1" thickBot="1">
      <c r="A10" s="231">
        <v>-20</v>
      </c>
      <c r="B10" s="24">
        <v>0</v>
      </c>
      <c r="C10" s="24">
        <v>1</v>
      </c>
      <c r="D10" s="24">
        <v>0</v>
      </c>
      <c r="E10" s="24">
        <v>0</v>
      </c>
      <c r="F10" s="24">
        <v>1</v>
      </c>
      <c r="G10" s="24">
        <v>0</v>
      </c>
      <c r="H10" s="24">
        <v>0</v>
      </c>
      <c r="I10" s="24">
        <v>0</v>
      </c>
      <c r="J10" s="24">
        <v>0</v>
      </c>
      <c r="K10" s="82">
        <f>SUM(B10:J10)</f>
        <v>2</v>
      </c>
      <c r="L10" s="232">
        <v>-20</v>
      </c>
      <c r="N10" s="195"/>
      <c r="O10" s="80">
        <v>-20</v>
      </c>
      <c r="P10" s="10">
        <f t="shared" ref="P10:P16" si="0">K10</f>
        <v>2</v>
      </c>
      <c r="Q10" s="10">
        <f>B21</f>
        <v>12</v>
      </c>
      <c r="R10" s="195"/>
      <c r="S10" s="195"/>
      <c r="T10" s="195"/>
      <c r="U10" s="195"/>
      <c r="W10" s="3"/>
      <c r="X10" s="3"/>
    </row>
    <row r="11" spans="1:24" s="10" customFormat="1" ht="23.25" customHeight="1" thickTop="1" thickBot="1">
      <c r="A11" s="233" t="s">
        <v>2</v>
      </c>
      <c r="B11" s="26">
        <v>6</v>
      </c>
      <c r="C11" s="26">
        <v>16</v>
      </c>
      <c r="D11" s="26">
        <v>5</v>
      </c>
      <c r="E11" s="26">
        <v>1</v>
      </c>
      <c r="F11" s="26">
        <v>0</v>
      </c>
      <c r="G11" s="26">
        <v>0</v>
      </c>
      <c r="H11" s="26">
        <v>0</v>
      </c>
      <c r="I11" s="26">
        <v>0</v>
      </c>
      <c r="J11" s="26">
        <v>1</v>
      </c>
      <c r="K11" s="27">
        <f t="shared" ref="K11:K20" si="1">SUM(B11:J11)</f>
        <v>29</v>
      </c>
      <c r="L11" s="234" t="s">
        <v>2</v>
      </c>
      <c r="N11" s="195"/>
      <c r="O11" s="72" t="s">
        <v>2</v>
      </c>
      <c r="P11" s="10">
        <f t="shared" si="0"/>
        <v>29</v>
      </c>
      <c r="Q11" s="10">
        <f>C21</f>
        <v>82</v>
      </c>
      <c r="R11" s="195"/>
      <c r="S11" s="195"/>
      <c r="T11" s="195"/>
      <c r="U11" s="195"/>
      <c r="W11" s="3"/>
      <c r="X11" s="3"/>
    </row>
    <row r="12" spans="1:24" s="10" customFormat="1" ht="23.25" customHeight="1" thickTop="1" thickBot="1">
      <c r="A12" s="235" t="s">
        <v>3</v>
      </c>
      <c r="B12" s="28">
        <v>6</v>
      </c>
      <c r="C12" s="28">
        <v>45</v>
      </c>
      <c r="D12" s="28">
        <v>34</v>
      </c>
      <c r="E12" s="28">
        <v>8</v>
      </c>
      <c r="F12" s="28">
        <v>2</v>
      </c>
      <c r="G12" s="28">
        <v>0</v>
      </c>
      <c r="H12" s="28">
        <v>0</v>
      </c>
      <c r="I12" s="28">
        <v>0</v>
      </c>
      <c r="J12" s="28">
        <v>6</v>
      </c>
      <c r="K12" s="29">
        <f t="shared" si="1"/>
        <v>101</v>
      </c>
      <c r="L12" s="236" t="s">
        <v>3</v>
      </c>
      <c r="N12" s="195"/>
      <c r="O12" s="81" t="s">
        <v>3</v>
      </c>
      <c r="P12" s="10">
        <f t="shared" si="0"/>
        <v>101</v>
      </c>
      <c r="Q12" s="3">
        <f>D21</f>
        <v>102</v>
      </c>
      <c r="R12" s="195"/>
      <c r="S12" s="195"/>
      <c r="T12" s="195"/>
      <c r="U12" s="195"/>
      <c r="W12" s="3"/>
      <c r="X12" s="3"/>
    </row>
    <row r="13" spans="1:24" s="10" customFormat="1" ht="23.25" customHeight="1" thickTop="1" thickBot="1">
      <c r="A13" s="233" t="s">
        <v>4</v>
      </c>
      <c r="B13" s="26">
        <v>0</v>
      </c>
      <c r="C13" s="26">
        <v>14</v>
      </c>
      <c r="D13" s="26">
        <v>40</v>
      </c>
      <c r="E13" s="26">
        <v>49</v>
      </c>
      <c r="F13" s="26">
        <v>6</v>
      </c>
      <c r="G13" s="26">
        <v>2</v>
      </c>
      <c r="H13" s="26">
        <v>0</v>
      </c>
      <c r="I13" s="26">
        <v>3</v>
      </c>
      <c r="J13" s="26">
        <v>3</v>
      </c>
      <c r="K13" s="27">
        <f t="shared" si="1"/>
        <v>117</v>
      </c>
      <c r="L13" s="234" t="s">
        <v>4</v>
      </c>
      <c r="N13" s="195"/>
      <c r="O13" s="3" t="s">
        <v>4</v>
      </c>
      <c r="P13" s="3">
        <f t="shared" si="0"/>
        <v>117</v>
      </c>
      <c r="Q13" s="3">
        <f>E21</f>
        <v>131</v>
      </c>
      <c r="R13" s="195"/>
      <c r="S13" s="195"/>
      <c r="T13" s="195"/>
      <c r="U13" s="195"/>
      <c r="W13" s="3"/>
      <c r="X13" s="3"/>
    </row>
    <row r="14" spans="1:24" s="10" customFormat="1" ht="23.25" customHeight="1" thickTop="1" thickBot="1">
      <c r="A14" s="235" t="s">
        <v>5</v>
      </c>
      <c r="B14" s="28">
        <v>0</v>
      </c>
      <c r="C14" s="28">
        <v>3</v>
      </c>
      <c r="D14" s="28">
        <v>12</v>
      </c>
      <c r="E14" s="28">
        <v>48</v>
      </c>
      <c r="F14" s="28">
        <v>31</v>
      </c>
      <c r="G14" s="28">
        <v>8</v>
      </c>
      <c r="H14" s="28">
        <v>3</v>
      </c>
      <c r="I14" s="28">
        <v>1</v>
      </c>
      <c r="J14" s="28">
        <v>3</v>
      </c>
      <c r="K14" s="29">
        <f t="shared" si="1"/>
        <v>109</v>
      </c>
      <c r="L14" s="236" t="s">
        <v>5</v>
      </c>
      <c r="N14" s="195"/>
      <c r="O14" s="59" t="s">
        <v>5</v>
      </c>
      <c r="P14" s="59">
        <f t="shared" si="0"/>
        <v>109</v>
      </c>
      <c r="Q14" s="59">
        <f>F21</f>
        <v>93</v>
      </c>
      <c r="R14" s="195"/>
      <c r="S14" s="195"/>
      <c r="T14" s="195"/>
      <c r="U14" s="195"/>
      <c r="W14" s="3"/>
      <c r="X14" s="3"/>
    </row>
    <row r="15" spans="1:24" s="10" customFormat="1" ht="23.25" customHeight="1" thickTop="1" thickBot="1">
      <c r="A15" s="233" t="s">
        <v>6</v>
      </c>
      <c r="B15" s="26">
        <v>0</v>
      </c>
      <c r="C15" s="26">
        <v>1</v>
      </c>
      <c r="D15" s="26">
        <v>7</v>
      </c>
      <c r="E15" s="26">
        <v>13</v>
      </c>
      <c r="F15" s="26">
        <v>25</v>
      </c>
      <c r="G15" s="26">
        <v>26</v>
      </c>
      <c r="H15" s="26">
        <v>6</v>
      </c>
      <c r="I15" s="26">
        <v>1</v>
      </c>
      <c r="J15" s="26">
        <v>3</v>
      </c>
      <c r="K15" s="27">
        <f t="shared" si="1"/>
        <v>82</v>
      </c>
      <c r="L15" s="234" t="s">
        <v>6</v>
      </c>
      <c r="N15" s="195"/>
      <c r="O15" s="59" t="s">
        <v>6</v>
      </c>
      <c r="P15" s="59">
        <f t="shared" si="0"/>
        <v>82</v>
      </c>
      <c r="Q15" s="59">
        <f>G21</f>
        <v>89</v>
      </c>
    </row>
    <row r="16" spans="1:24" s="10" customFormat="1" ht="23.25" customHeight="1" thickTop="1" thickBot="1">
      <c r="A16" s="235" t="s">
        <v>7</v>
      </c>
      <c r="B16" s="28">
        <v>0</v>
      </c>
      <c r="C16" s="28">
        <v>2</v>
      </c>
      <c r="D16" s="28">
        <v>0</v>
      </c>
      <c r="E16" s="28">
        <v>8</v>
      </c>
      <c r="F16" s="28">
        <v>16</v>
      </c>
      <c r="G16" s="28">
        <v>22</v>
      </c>
      <c r="H16" s="28">
        <v>13</v>
      </c>
      <c r="I16" s="28">
        <v>7</v>
      </c>
      <c r="J16" s="28">
        <v>2</v>
      </c>
      <c r="K16" s="29">
        <f t="shared" si="1"/>
        <v>70</v>
      </c>
      <c r="L16" s="236" t="s">
        <v>7</v>
      </c>
      <c r="O16" s="59" t="s">
        <v>7</v>
      </c>
      <c r="P16" s="59">
        <f t="shared" si="0"/>
        <v>70</v>
      </c>
      <c r="Q16" s="59">
        <f>H21</f>
        <v>48</v>
      </c>
    </row>
    <row r="17" spans="1:17" s="10" customFormat="1" ht="23.25" customHeight="1" thickTop="1" thickBot="1">
      <c r="A17" s="233" t="s">
        <v>8</v>
      </c>
      <c r="B17" s="26">
        <v>0</v>
      </c>
      <c r="C17" s="26">
        <v>0</v>
      </c>
      <c r="D17" s="26">
        <v>1</v>
      </c>
      <c r="E17" s="26">
        <v>0</v>
      </c>
      <c r="F17" s="26">
        <v>5</v>
      </c>
      <c r="G17" s="26">
        <v>14</v>
      </c>
      <c r="H17" s="26">
        <v>11</v>
      </c>
      <c r="I17" s="26">
        <v>7</v>
      </c>
      <c r="J17" s="26">
        <v>2</v>
      </c>
      <c r="K17" s="27">
        <f t="shared" si="1"/>
        <v>40</v>
      </c>
      <c r="L17" s="234" t="s">
        <v>8</v>
      </c>
      <c r="O17" s="59" t="s">
        <v>49</v>
      </c>
      <c r="P17" s="59">
        <f>K17+K18+K19</f>
        <v>115</v>
      </c>
      <c r="Q17" s="514">
        <f>I21</f>
        <v>56</v>
      </c>
    </row>
    <row r="18" spans="1:17" s="10" customFormat="1" ht="23.25" customHeight="1" thickTop="1" thickBot="1">
      <c r="A18" s="235" t="s">
        <v>9</v>
      </c>
      <c r="B18" s="28">
        <v>0</v>
      </c>
      <c r="C18" s="28">
        <v>0</v>
      </c>
      <c r="D18" s="28">
        <v>1</v>
      </c>
      <c r="E18" s="28">
        <v>0</v>
      </c>
      <c r="F18" s="28">
        <v>4</v>
      </c>
      <c r="G18" s="28">
        <v>6</v>
      </c>
      <c r="H18" s="28">
        <v>6</v>
      </c>
      <c r="I18" s="28">
        <v>15</v>
      </c>
      <c r="J18" s="28">
        <v>0</v>
      </c>
      <c r="K18" s="29">
        <f t="shared" si="1"/>
        <v>32</v>
      </c>
      <c r="L18" s="236" t="s">
        <v>9</v>
      </c>
      <c r="O18" s="84" t="s">
        <v>376</v>
      </c>
      <c r="P18" s="10">
        <f>K20</f>
        <v>9</v>
      </c>
      <c r="Q18" s="3">
        <f>J21</f>
        <v>21</v>
      </c>
    </row>
    <row r="19" spans="1:17" s="10" customFormat="1" ht="23.25" customHeight="1" thickTop="1">
      <c r="A19" s="237" t="s">
        <v>10</v>
      </c>
      <c r="B19" s="31">
        <v>0</v>
      </c>
      <c r="C19" s="31">
        <v>0</v>
      </c>
      <c r="D19" s="31">
        <v>1</v>
      </c>
      <c r="E19" s="31">
        <v>2</v>
      </c>
      <c r="F19" s="31">
        <v>0</v>
      </c>
      <c r="G19" s="31">
        <v>8</v>
      </c>
      <c r="H19" s="31">
        <v>9</v>
      </c>
      <c r="I19" s="31">
        <v>22</v>
      </c>
      <c r="J19" s="31">
        <v>1</v>
      </c>
      <c r="K19" s="32">
        <f t="shared" si="1"/>
        <v>43</v>
      </c>
      <c r="L19" s="238" t="s">
        <v>232</v>
      </c>
    </row>
    <row r="20" spans="1:17" s="10" customFormat="1" ht="23.25" customHeight="1">
      <c r="A20" s="356" t="s">
        <v>377</v>
      </c>
      <c r="B20" s="394">
        <v>0</v>
      </c>
      <c r="C20" s="394">
        <v>0</v>
      </c>
      <c r="D20" s="394">
        <v>1</v>
      </c>
      <c r="E20" s="394">
        <v>2</v>
      </c>
      <c r="F20" s="394">
        <v>3</v>
      </c>
      <c r="G20" s="394">
        <v>3</v>
      </c>
      <c r="H20" s="394">
        <v>0</v>
      </c>
      <c r="I20" s="394">
        <v>0</v>
      </c>
      <c r="J20" s="394">
        <v>0</v>
      </c>
      <c r="K20" s="395">
        <f t="shared" si="1"/>
        <v>9</v>
      </c>
      <c r="L20" s="396" t="s">
        <v>390</v>
      </c>
      <c r="O20" s="3"/>
      <c r="P20" s="3">
        <f>SUM(P10:P19)</f>
        <v>634</v>
      </c>
      <c r="Q20" s="3">
        <f>SUM(Q10:Q19)</f>
        <v>634</v>
      </c>
    </row>
    <row r="21" spans="1:17" s="10" customFormat="1" ht="23.25" customHeight="1">
      <c r="A21" s="355" t="s">
        <v>23</v>
      </c>
      <c r="B21" s="397">
        <f>SUM(B10:B20)</f>
        <v>12</v>
      </c>
      <c r="C21" s="397">
        <f t="shared" ref="C21:J21" si="2">SUM(C10:C20)</f>
        <v>82</v>
      </c>
      <c r="D21" s="397">
        <f t="shared" si="2"/>
        <v>102</v>
      </c>
      <c r="E21" s="397">
        <f t="shared" si="2"/>
        <v>131</v>
      </c>
      <c r="F21" s="397">
        <f t="shared" si="2"/>
        <v>93</v>
      </c>
      <c r="G21" s="397">
        <f t="shared" si="2"/>
        <v>89</v>
      </c>
      <c r="H21" s="397">
        <f t="shared" si="2"/>
        <v>48</v>
      </c>
      <c r="I21" s="397">
        <f t="shared" si="2"/>
        <v>56</v>
      </c>
      <c r="J21" s="397">
        <f t="shared" si="2"/>
        <v>21</v>
      </c>
      <c r="K21" s="397">
        <f>SUM(K10:K20)</f>
        <v>634</v>
      </c>
      <c r="L21" s="398" t="s">
        <v>24</v>
      </c>
    </row>
    <row r="22" spans="1:17" ht="21" customHeight="1">
      <c r="A22" s="151"/>
      <c r="B22" s="152"/>
      <c r="C22" s="152"/>
      <c r="D22" s="152"/>
      <c r="E22" s="152"/>
      <c r="F22" s="152"/>
      <c r="G22" s="151"/>
      <c r="I22" s="79"/>
      <c r="J22" s="10"/>
      <c r="L22" s="3"/>
    </row>
    <row r="23" spans="1:17" s="59" customFormat="1" ht="21.75">
      <c r="A23" s="627" t="s">
        <v>463</v>
      </c>
      <c r="B23" s="627"/>
      <c r="C23" s="627"/>
      <c r="D23" s="627"/>
      <c r="E23" s="627"/>
      <c r="F23" s="627"/>
      <c r="G23" s="627"/>
      <c r="H23" s="627"/>
      <c r="I23" s="627"/>
      <c r="J23" s="627"/>
      <c r="K23" s="627"/>
      <c r="L23" s="627"/>
    </row>
    <row r="24" spans="1:17" s="59" customFormat="1" ht="21.75">
      <c r="A24" s="676" t="s">
        <v>505</v>
      </c>
      <c r="B24" s="676"/>
      <c r="C24" s="676"/>
      <c r="D24" s="676"/>
      <c r="E24" s="676"/>
      <c r="F24" s="676"/>
      <c r="G24" s="676"/>
      <c r="H24" s="676"/>
      <c r="I24" s="676"/>
      <c r="J24" s="676"/>
      <c r="K24" s="676"/>
      <c r="L24" s="676"/>
    </row>
    <row r="25" spans="1:17" s="59" customFormat="1" ht="15">
      <c r="A25" s="628" t="s">
        <v>26</v>
      </c>
      <c r="B25" s="628"/>
      <c r="C25" s="628"/>
      <c r="D25" s="628"/>
      <c r="E25" s="628"/>
      <c r="F25" s="628"/>
      <c r="G25" s="628"/>
      <c r="H25" s="628"/>
      <c r="I25" s="628"/>
      <c r="J25" s="628"/>
      <c r="K25" s="628"/>
      <c r="L25" s="628"/>
    </row>
    <row r="26" spans="1:17" s="59" customFormat="1" ht="15">
      <c r="A26" s="656" t="s">
        <v>506</v>
      </c>
      <c r="B26" s="656"/>
      <c r="C26" s="656"/>
      <c r="D26" s="656"/>
      <c r="E26" s="656"/>
      <c r="F26" s="656"/>
      <c r="G26" s="656"/>
      <c r="H26" s="656"/>
      <c r="I26" s="656"/>
      <c r="J26" s="656"/>
      <c r="K26" s="656"/>
      <c r="L26" s="656"/>
    </row>
    <row r="27" spans="1:17">
      <c r="A27" s="64"/>
      <c r="B27" s="64"/>
      <c r="C27" s="65"/>
      <c r="D27" s="65"/>
      <c r="E27" s="65"/>
      <c r="F27" s="65"/>
      <c r="G27" s="65"/>
      <c r="H27" s="65"/>
      <c r="I27" s="152"/>
      <c r="J27" s="152"/>
      <c r="K27" s="65"/>
      <c r="L27" s="64"/>
    </row>
    <row r="28" spans="1:17" ht="18.75" customHeight="1">
      <c r="A28" s="64"/>
      <c r="B28" s="64"/>
      <c r="C28" s="65"/>
      <c r="D28" s="65"/>
      <c r="E28" s="65"/>
      <c r="F28" s="65"/>
      <c r="G28" s="65"/>
      <c r="H28" s="65"/>
      <c r="I28" s="152"/>
      <c r="J28" s="152"/>
      <c r="K28" s="65"/>
      <c r="L28" s="64"/>
    </row>
    <row r="29" spans="1:17" ht="18.75" customHeight="1">
      <c r="A29" s="64"/>
      <c r="B29" s="64"/>
      <c r="C29" s="65"/>
      <c r="D29" s="65"/>
      <c r="E29" s="65"/>
      <c r="F29" s="65"/>
      <c r="G29" s="65"/>
      <c r="H29" s="65"/>
      <c r="I29" s="152"/>
      <c r="J29" s="152"/>
      <c r="K29" s="65"/>
      <c r="L29" s="64"/>
    </row>
    <row r="30" spans="1:17" ht="18.75" customHeight="1">
      <c r="A30" s="64"/>
      <c r="B30" s="64"/>
      <c r="C30" s="65"/>
      <c r="D30" s="65"/>
      <c r="E30" s="65"/>
      <c r="F30" s="65"/>
      <c r="G30" s="65"/>
      <c r="H30" s="65"/>
      <c r="I30" s="152"/>
      <c r="J30" s="152"/>
      <c r="K30" s="65"/>
      <c r="L30" s="64"/>
    </row>
    <row r="31" spans="1:17" ht="18.75" customHeight="1">
      <c r="A31" s="64"/>
      <c r="B31" s="64"/>
      <c r="C31" s="65"/>
      <c r="D31" s="65"/>
      <c r="E31" s="65"/>
      <c r="F31" s="65"/>
      <c r="G31" s="65"/>
      <c r="H31" s="65"/>
      <c r="I31" s="152"/>
      <c r="J31" s="152"/>
      <c r="K31" s="65"/>
      <c r="L31" s="64"/>
    </row>
    <row r="32" spans="1:17" ht="18.75" customHeight="1">
      <c r="A32" s="151"/>
      <c r="B32" s="151"/>
      <c r="C32" s="152"/>
      <c r="D32" s="152"/>
      <c r="E32" s="152"/>
      <c r="F32" s="152"/>
      <c r="G32" s="152"/>
      <c r="H32" s="152"/>
      <c r="I32" s="152"/>
      <c r="J32" s="152"/>
      <c r="K32" s="152"/>
      <c r="L32" s="151"/>
    </row>
    <row r="33" spans="1:12" ht="18.75" customHeight="1">
      <c r="A33" s="151"/>
      <c r="B33" s="151"/>
      <c r="C33" s="152"/>
      <c r="D33" s="152"/>
      <c r="E33" s="152"/>
      <c r="F33" s="152"/>
      <c r="G33" s="152"/>
      <c r="H33" s="152"/>
      <c r="I33" s="152"/>
      <c r="J33" s="152"/>
      <c r="K33" s="152"/>
      <c r="L33" s="151"/>
    </row>
    <row r="34" spans="1:12" ht="18.75" customHeight="1">
      <c r="A34" s="151"/>
      <c r="B34" s="151"/>
      <c r="C34" s="152"/>
      <c r="D34" s="152"/>
      <c r="E34" s="152"/>
      <c r="F34" s="152"/>
      <c r="G34" s="152"/>
      <c r="H34" s="152"/>
      <c r="I34" s="152"/>
      <c r="J34" s="152"/>
      <c r="K34" s="152"/>
      <c r="L34" s="151"/>
    </row>
    <row r="35" spans="1:12" ht="18.75" customHeight="1">
      <c r="A35" s="64"/>
      <c r="B35" s="64"/>
      <c r="C35" s="65"/>
      <c r="D35" s="65"/>
      <c r="E35" s="65"/>
      <c r="F35" s="65"/>
      <c r="G35" s="65"/>
      <c r="H35" s="65"/>
      <c r="I35" s="152"/>
      <c r="J35" s="152"/>
      <c r="K35" s="65"/>
      <c r="L35" s="64"/>
    </row>
    <row r="36" spans="1:12" ht="18.75" customHeight="1">
      <c r="A36" s="64"/>
      <c r="B36" s="64"/>
      <c r="C36" s="65"/>
      <c r="D36" s="65"/>
      <c r="E36" s="65"/>
      <c r="F36" s="65"/>
      <c r="G36" s="65"/>
      <c r="H36" s="65"/>
      <c r="I36" s="152"/>
      <c r="J36" s="152"/>
      <c r="K36" s="65"/>
      <c r="L36" s="64"/>
    </row>
    <row r="37" spans="1:12" ht="18.75" customHeight="1">
      <c r="A37" s="64"/>
      <c r="B37" s="64"/>
      <c r="C37" s="65"/>
      <c r="D37" s="65"/>
      <c r="E37" s="65"/>
      <c r="F37" s="65"/>
      <c r="G37" s="65"/>
      <c r="H37" s="65"/>
      <c r="I37" s="152"/>
      <c r="J37" s="152"/>
      <c r="K37" s="65"/>
      <c r="L37" s="64"/>
    </row>
    <row r="38" spans="1:12" ht="18.75" customHeight="1">
      <c r="A38" s="64"/>
      <c r="B38" s="64"/>
      <c r="C38" s="65"/>
      <c r="D38" s="65"/>
      <c r="E38" s="65"/>
      <c r="F38" s="65"/>
      <c r="G38" s="65"/>
      <c r="H38" s="65"/>
      <c r="I38" s="152"/>
      <c r="J38" s="152"/>
      <c r="K38" s="65"/>
      <c r="L38" s="64"/>
    </row>
    <row r="39" spans="1:12" ht="18.75" customHeight="1">
      <c r="A39" s="64"/>
      <c r="B39" s="64"/>
      <c r="C39" s="65"/>
      <c r="D39" s="65"/>
      <c r="E39" s="65"/>
      <c r="F39" s="65"/>
      <c r="G39" s="65"/>
      <c r="H39" s="65"/>
      <c r="I39" s="152"/>
      <c r="J39" s="152"/>
      <c r="K39" s="65"/>
      <c r="L39" s="64"/>
    </row>
    <row r="40" spans="1:12" ht="18.75" customHeight="1">
      <c r="A40" s="64"/>
      <c r="B40" s="64"/>
      <c r="C40" s="65"/>
      <c r="D40" s="65"/>
      <c r="E40" s="65"/>
      <c r="F40" s="65"/>
      <c r="G40" s="65"/>
      <c r="H40" s="65"/>
      <c r="I40" s="152"/>
      <c r="J40" s="152"/>
      <c r="K40" s="65"/>
      <c r="L40" s="64"/>
    </row>
    <row r="41" spans="1:12" ht="18.75" customHeight="1">
      <c r="A41" s="64"/>
      <c r="B41" s="64"/>
      <c r="C41" s="65"/>
      <c r="D41" s="65"/>
      <c r="E41" s="65"/>
      <c r="F41" s="65"/>
      <c r="G41" s="65"/>
      <c r="H41" s="65"/>
      <c r="I41" s="152"/>
      <c r="J41" s="152"/>
      <c r="K41" s="65"/>
      <c r="L41" s="64"/>
    </row>
    <row r="42" spans="1:12" ht="18.75" customHeight="1">
      <c r="A42" s="64"/>
      <c r="B42" s="64"/>
      <c r="C42" s="65"/>
      <c r="D42" s="65"/>
      <c r="E42" s="65"/>
      <c r="F42" s="65"/>
      <c r="G42" s="65"/>
      <c r="H42" s="65"/>
      <c r="I42" s="152"/>
      <c r="J42" s="152"/>
      <c r="K42" s="65"/>
      <c r="L42" s="64"/>
    </row>
    <row r="43" spans="1:12" ht="18.75" customHeight="1">
      <c r="A43" s="64"/>
      <c r="B43" s="64"/>
      <c r="C43" s="65"/>
      <c r="D43" s="65"/>
      <c r="E43" s="65"/>
      <c r="F43" s="65"/>
      <c r="G43" s="65"/>
      <c r="H43" s="65"/>
      <c r="I43" s="152"/>
      <c r="J43" s="152"/>
      <c r="K43" s="65"/>
      <c r="L43" s="64"/>
    </row>
    <row r="44" spans="1:12" ht="18.75" customHeight="1">
      <c r="A44" s="64"/>
      <c r="B44" s="64"/>
      <c r="C44" s="65"/>
      <c r="D44" s="65"/>
      <c r="E44" s="65"/>
      <c r="F44" s="65"/>
      <c r="G44" s="65"/>
      <c r="H44" s="65"/>
      <c r="I44" s="152"/>
      <c r="J44" s="152"/>
      <c r="K44" s="65"/>
      <c r="L44" s="64"/>
    </row>
    <row r="45" spans="1:12">
      <c r="A45" s="64"/>
      <c r="B45" s="64"/>
      <c r="C45" s="65"/>
      <c r="D45" s="65"/>
      <c r="E45" s="65"/>
      <c r="F45" s="65"/>
      <c r="G45" s="65"/>
      <c r="H45" s="65"/>
      <c r="I45" s="152"/>
      <c r="J45" s="152"/>
      <c r="K45" s="65"/>
      <c r="L45" s="64"/>
    </row>
    <row r="46" spans="1:12">
      <c r="A46" s="151"/>
      <c r="B46" s="151"/>
      <c r="C46" s="152"/>
      <c r="D46" s="152"/>
      <c r="E46" s="152"/>
      <c r="F46" s="152"/>
      <c r="G46" s="152"/>
      <c r="H46" s="152"/>
      <c r="I46" s="152"/>
      <c r="J46" s="152"/>
      <c r="K46" s="152"/>
      <c r="L46" s="151"/>
    </row>
    <row r="47" spans="1:12">
      <c r="A47" s="645" t="s">
        <v>428</v>
      </c>
      <c r="B47" s="645"/>
      <c r="C47" s="645"/>
      <c r="D47" s="645"/>
      <c r="E47" s="645"/>
      <c r="F47" s="645"/>
      <c r="G47" s="645"/>
      <c r="H47" s="645"/>
      <c r="I47" s="645"/>
      <c r="J47" s="645"/>
      <c r="K47" s="645"/>
      <c r="L47" s="645"/>
    </row>
    <row r="48" spans="1:12">
      <c r="A48" s="64"/>
      <c r="B48" s="64"/>
      <c r="C48" s="65"/>
      <c r="D48" s="65"/>
      <c r="E48" s="65"/>
      <c r="F48" s="65"/>
      <c r="G48" s="65"/>
      <c r="H48" s="65"/>
      <c r="I48" s="152"/>
      <c r="J48" s="152"/>
      <c r="K48" s="65"/>
      <c r="L48" s="64"/>
    </row>
    <row r="49" spans="1:12">
      <c r="A49" s="64"/>
      <c r="B49" s="64"/>
      <c r="C49" s="65"/>
      <c r="D49" s="65"/>
      <c r="E49" s="65"/>
      <c r="F49" s="65"/>
      <c r="G49" s="65"/>
      <c r="H49" s="65"/>
      <c r="I49" s="152"/>
      <c r="J49" s="152"/>
      <c r="K49" s="65"/>
      <c r="L49" s="64"/>
    </row>
    <row r="50" spans="1:12">
      <c r="A50" s="64"/>
      <c r="B50" s="64"/>
      <c r="C50" s="65"/>
      <c r="D50" s="65"/>
      <c r="E50" s="65"/>
      <c r="F50" s="65"/>
      <c r="G50" s="65"/>
      <c r="H50" s="65"/>
      <c r="I50" s="152"/>
      <c r="J50" s="152"/>
      <c r="K50" s="65"/>
      <c r="L50" s="64"/>
    </row>
    <row r="51" spans="1:12">
      <c r="A51" s="64"/>
      <c r="B51" s="64"/>
      <c r="C51" s="65"/>
      <c r="D51" s="65"/>
      <c r="E51" s="65"/>
      <c r="F51" s="65"/>
      <c r="G51" s="65"/>
      <c r="H51" s="65"/>
      <c r="I51" s="152"/>
      <c r="J51" s="152"/>
      <c r="K51" s="65"/>
      <c r="L51" s="64"/>
    </row>
    <row r="52" spans="1:12" ht="4.5" customHeight="1"/>
  </sheetData>
  <mergeCells count="19">
    <mergeCell ref="A23:L23"/>
    <mergeCell ref="A24:L24"/>
    <mergeCell ref="A25:L25"/>
    <mergeCell ref="A26:L26"/>
    <mergeCell ref="A47:L47"/>
    <mergeCell ref="A3:L3"/>
    <mergeCell ref="A4:L4"/>
    <mergeCell ref="A5:L5"/>
    <mergeCell ref="A6:L6"/>
    <mergeCell ref="A8:A9"/>
    <mergeCell ref="B8:B9"/>
    <mergeCell ref="C8:C9"/>
    <mergeCell ref="D8:D9"/>
    <mergeCell ref="E8:E9"/>
    <mergeCell ref="F8:F9"/>
    <mergeCell ref="L8:L9"/>
    <mergeCell ref="G8:G9"/>
    <mergeCell ref="H8:H9"/>
    <mergeCell ref="I8:I9"/>
  </mergeCells>
  <printOptions horizontalCentered="1"/>
  <pageMargins left="0" right="0" top="0.47244094488188981" bottom="0" header="0" footer="0"/>
  <pageSetup paperSize="9" scale="95" orientation="landscape" r:id="rId1"/>
  <headerFooter>
    <oddFooter>&amp;C_&amp;P_</oddFooter>
  </headerFooter>
  <rowBreaks count="1" manualBreakCount="1">
    <brk id="21"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60"/>
  <sheetViews>
    <sheetView rightToLeft="1" view="pageBreakPreview" topLeftCell="A4" zoomScaleNormal="100" zoomScaleSheetLayoutView="100" workbookViewId="0">
      <selection activeCell="J12" sqref="J12"/>
    </sheetView>
  </sheetViews>
  <sheetFormatPr defaultColWidth="9.140625" defaultRowHeight="12.75"/>
  <cols>
    <col min="1" max="1" width="14.140625" style="1" customWidth="1"/>
    <col min="2" max="11" width="8.140625" style="1" customWidth="1"/>
    <col min="12" max="13" width="8.85546875" style="1" customWidth="1"/>
    <col min="14" max="14" width="16.42578125" style="1" customWidth="1"/>
    <col min="15" max="16384" width="9.140625" style="1"/>
  </cols>
  <sheetData>
    <row r="1" spans="1:18" s="3" customFormat="1" ht="30.75">
      <c r="A1" s="444" t="s">
        <v>101</v>
      </c>
      <c r="B1" s="445"/>
      <c r="C1" s="445"/>
      <c r="D1" s="445"/>
      <c r="E1" s="445"/>
      <c r="F1" s="445"/>
      <c r="G1" s="445"/>
      <c r="H1" s="445"/>
      <c r="I1" s="445"/>
      <c r="J1" s="445"/>
      <c r="K1" s="445"/>
      <c r="L1" s="445"/>
      <c r="M1" s="447"/>
      <c r="N1" s="446" t="s">
        <v>124</v>
      </c>
    </row>
    <row r="2" spans="1:18" s="3" customFormat="1" ht="12" customHeight="1">
      <c r="A2" s="64"/>
      <c r="B2" s="65"/>
      <c r="C2" s="65"/>
      <c r="D2" s="65"/>
      <c r="E2" s="65"/>
      <c r="F2" s="65"/>
      <c r="G2" s="64"/>
      <c r="H2" s="151"/>
      <c r="I2" s="151"/>
      <c r="J2" s="65"/>
      <c r="K2" s="65"/>
      <c r="L2" s="65"/>
      <c r="M2" s="65"/>
    </row>
    <row r="3" spans="1:18" s="499" customFormat="1" ht="23.25">
      <c r="A3" s="675" t="s">
        <v>27</v>
      </c>
      <c r="B3" s="675"/>
      <c r="C3" s="675"/>
      <c r="D3" s="675"/>
      <c r="E3" s="675"/>
      <c r="F3" s="675"/>
      <c r="G3" s="675"/>
      <c r="H3" s="675"/>
      <c r="I3" s="675"/>
      <c r="J3" s="675"/>
      <c r="K3" s="675"/>
      <c r="L3" s="675"/>
      <c r="M3" s="675"/>
      <c r="N3" s="675"/>
    </row>
    <row r="4" spans="1:18" s="497" customFormat="1" ht="21.75">
      <c r="A4" s="718" t="s">
        <v>505</v>
      </c>
      <c r="B4" s="718"/>
      <c r="C4" s="718"/>
      <c r="D4" s="718"/>
      <c r="E4" s="718"/>
      <c r="F4" s="718"/>
      <c r="G4" s="718"/>
      <c r="H4" s="718"/>
      <c r="I4" s="718"/>
      <c r="J4" s="718"/>
      <c r="K4" s="718"/>
      <c r="L4" s="718"/>
      <c r="M4" s="718"/>
      <c r="N4" s="718"/>
    </row>
    <row r="5" spans="1:18" ht="15">
      <c r="A5" s="656" t="s">
        <v>28</v>
      </c>
      <c r="B5" s="656"/>
      <c r="C5" s="656"/>
      <c r="D5" s="656"/>
      <c r="E5" s="656"/>
      <c r="F5" s="656"/>
      <c r="G5" s="656"/>
      <c r="H5" s="656"/>
      <c r="I5" s="656"/>
      <c r="J5" s="656"/>
      <c r="K5" s="656"/>
      <c r="L5" s="656"/>
      <c r="M5" s="656"/>
      <c r="N5" s="656"/>
    </row>
    <row r="6" spans="1:18" ht="15">
      <c r="A6" s="656" t="s">
        <v>500</v>
      </c>
      <c r="B6" s="656"/>
      <c r="C6" s="656"/>
      <c r="D6" s="656"/>
      <c r="E6" s="656"/>
      <c r="F6" s="656"/>
      <c r="G6" s="656"/>
      <c r="H6" s="656"/>
      <c r="I6" s="656"/>
      <c r="J6" s="656"/>
      <c r="K6" s="656"/>
      <c r="L6" s="656"/>
      <c r="M6" s="656"/>
      <c r="N6" s="656"/>
    </row>
    <row r="7" spans="1:18" s="17" customFormat="1" ht="13.5" customHeight="1">
      <c r="A7" s="14" t="s">
        <v>196</v>
      </c>
      <c r="B7" s="15"/>
      <c r="C7" s="15"/>
      <c r="D7" s="15"/>
      <c r="E7" s="15"/>
      <c r="F7" s="15"/>
      <c r="G7" s="15"/>
      <c r="H7" s="15"/>
      <c r="I7" s="15"/>
      <c r="J7" s="15"/>
      <c r="K7" s="15"/>
      <c r="L7" s="15"/>
      <c r="M7" s="15"/>
      <c r="N7" s="16" t="s">
        <v>341</v>
      </c>
    </row>
    <row r="8" spans="1:18" ht="18" customHeight="1">
      <c r="A8" s="719" t="s">
        <v>29</v>
      </c>
      <c r="B8" s="722" t="s">
        <v>310</v>
      </c>
      <c r="C8" s="722"/>
      <c r="D8" s="722"/>
      <c r="E8" s="722"/>
      <c r="F8" s="722"/>
      <c r="G8" s="722"/>
      <c r="H8" s="722"/>
      <c r="I8" s="722"/>
      <c r="J8" s="722"/>
      <c r="K8" s="722"/>
      <c r="L8" s="723" t="s">
        <v>429</v>
      </c>
      <c r="M8" s="723"/>
      <c r="N8" s="725" t="s">
        <v>30</v>
      </c>
    </row>
    <row r="9" spans="1:18" ht="24" customHeight="1">
      <c r="A9" s="720"/>
      <c r="B9" s="728" t="s">
        <v>120</v>
      </c>
      <c r="C9" s="728"/>
      <c r="D9" s="728" t="s">
        <v>121</v>
      </c>
      <c r="E9" s="728"/>
      <c r="F9" s="728" t="s">
        <v>122</v>
      </c>
      <c r="G9" s="728"/>
      <c r="H9" s="728" t="s">
        <v>123</v>
      </c>
      <c r="I9" s="728"/>
      <c r="J9" s="728" t="s">
        <v>11</v>
      </c>
      <c r="K9" s="728"/>
      <c r="L9" s="724"/>
      <c r="M9" s="724"/>
      <c r="N9" s="726"/>
    </row>
    <row r="10" spans="1:18" ht="27.75" customHeight="1">
      <c r="A10" s="720"/>
      <c r="B10" s="729" t="s">
        <v>284</v>
      </c>
      <c r="C10" s="730"/>
      <c r="D10" s="729" t="s">
        <v>285</v>
      </c>
      <c r="E10" s="730"/>
      <c r="F10" s="729" t="s">
        <v>286</v>
      </c>
      <c r="G10" s="730"/>
      <c r="H10" s="729" t="s">
        <v>391</v>
      </c>
      <c r="I10" s="730"/>
      <c r="J10" s="730" t="s">
        <v>12</v>
      </c>
      <c r="K10" s="730"/>
      <c r="L10" s="724"/>
      <c r="M10" s="724"/>
      <c r="N10" s="726"/>
    </row>
    <row r="11" spans="1:18" ht="48.75" customHeight="1">
      <c r="A11" s="721"/>
      <c r="B11" s="485" t="s">
        <v>430</v>
      </c>
      <c r="C11" s="485" t="s">
        <v>431</v>
      </c>
      <c r="D11" s="485" t="s">
        <v>430</v>
      </c>
      <c r="E11" s="485" t="s">
        <v>431</v>
      </c>
      <c r="F11" s="485" t="s">
        <v>430</v>
      </c>
      <c r="G11" s="485" t="s">
        <v>431</v>
      </c>
      <c r="H11" s="485" t="s">
        <v>430</v>
      </c>
      <c r="I11" s="485" t="s">
        <v>431</v>
      </c>
      <c r="J11" s="485" t="s">
        <v>430</v>
      </c>
      <c r="K11" s="485" t="s">
        <v>431</v>
      </c>
      <c r="L11" s="485" t="s">
        <v>430</v>
      </c>
      <c r="M11" s="485" t="s">
        <v>431</v>
      </c>
      <c r="N11" s="727"/>
      <c r="Q11" s="1" t="s">
        <v>359</v>
      </c>
      <c r="R11" s="1" t="s">
        <v>360</v>
      </c>
    </row>
    <row r="12" spans="1:18" ht="26.25" customHeight="1" thickBot="1">
      <c r="A12" s="83" t="s">
        <v>31</v>
      </c>
      <c r="B12" s="223">
        <v>52</v>
      </c>
      <c r="C12" s="223">
        <v>12</v>
      </c>
      <c r="D12" s="223">
        <v>7</v>
      </c>
      <c r="E12" s="223">
        <v>1</v>
      </c>
      <c r="F12" s="223">
        <v>9</v>
      </c>
      <c r="G12" s="223">
        <v>2</v>
      </c>
      <c r="H12" s="223">
        <v>0</v>
      </c>
      <c r="I12" s="223">
        <v>0</v>
      </c>
      <c r="J12" s="225">
        <f>Table_Default__XLS_TAB_27_1887[[#This Row],[BAAN_SMALLERQATAR]]+Table_Default__XLS_TAB_27_1887[[#This Row],[RAJEE]]+Table_Default__XLS_TAB_27_1887[[#This Row],[KHULLA]]+Table_Default__XLS_TAB_27_1887[[#This Row],[Column8]]</f>
        <v>68</v>
      </c>
      <c r="K12" s="225">
        <f>Table_Default__XLS_TAB_27_1887[[#This Row],[Column2]]+Table_Default__XLS_TAB_27_1887[[#This Row],[Column3]]+Table_Default__XLS_TAB_27_1887[[#This Row],[Column4]]+Table_Default__XLS_TAB_27_1887[[#This Row],[Column9]]</f>
        <v>15</v>
      </c>
      <c r="L12" s="224">
        <f>Table_Default__XLS_TAB_27_1887[[#This Row],[TOTAL]]/Table_Default__XLS_TAB_27_1887[[#Totals],[TOTAL]]%</f>
        <v>18.378378378378379</v>
      </c>
      <c r="M12" s="224">
        <f>Table_Default__XLS_TAB_27_1887[[#This Row],[Column1]]/Table_Default__XLS_TAB_27_1887[[#Totals],[Column1]]%</f>
        <v>5.6818181818181817</v>
      </c>
      <c r="N12" s="33" t="s">
        <v>32</v>
      </c>
      <c r="P12" s="63" t="s">
        <v>117</v>
      </c>
      <c r="Q12" s="177">
        <f>Table_Default__XLS_TAB_27_1887[[#This Row],[Column6]]</f>
        <v>18.378378378378379</v>
      </c>
      <c r="R12" s="177">
        <f>Table_Default__XLS_TAB_27_1887[[#This Row],[Column7]]</f>
        <v>5.6818181818181817</v>
      </c>
    </row>
    <row r="13" spans="1:18" ht="18.75" customHeight="1" thickBot="1">
      <c r="A13" s="96">
        <v>-1</v>
      </c>
      <c r="B13" s="303">
        <v>142</v>
      </c>
      <c r="C13" s="303">
        <v>136</v>
      </c>
      <c r="D13" s="303">
        <v>77</v>
      </c>
      <c r="E13" s="303">
        <v>43</v>
      </c>
      <c r="F13" s="303">
        <v>9</v>
      </c>
      <c r="G13" s="303">
        <v>13</v>
      </c>
      <c r="H13" s="303">
        <v>4</v>
      </c>
      <c r="I13" s="303">
        <v>1</v>
      </c>
      <c r="J13" s="225">
        <f>Table_Default__XLS_TAB_27_1887[[#This Row],[BAAN_SMALLERQATAR]]+Table_Default__XLS_TAB_27_1887[[#This Row],[RAJEE]]+Table_Default__XLS_TAB_27_1887[[#This Row],[KHULLA]]+Table_Default__XLS_TAB_27_1887[[#This Row],[Column8]]</f>
        <v>232</v>
      </c>
      <c r="K13" s="225">
        <f>Table_Default__XLS_TAB_27_1887[[#This Row],[Column2]]+Table_Default__XLS_TAB_27_1887[[#This Row],[Column3]]+Table_Default__XLS_TAB_27_1887[[#This Row],[Column4]]+Table_Default__XLS_TAB_27_1887[[#This Row],[Column9]]</f>
        <v>193</v>
      </c>
      <c r="L13" s="305">
        <f>Table_Default__XLS_TAB_27_1887[[#This Row],[TOTAL]]/Table_Default__XLS_TAB_27_1887[[#Totals],[TOTAL]]%</f>
        <v>62.702702702702702</v>
      </c>
      <c r="M13" s="306">
        <f>Table_Default__XLS_TAB_27_1887[[#This Row],[Column1]]/Table_Default__XLS_TAB_27_1887[[#Totals],[Column1]]%</f>
        <v>73.106060606060609</v>
      </c>
      <c r="N13" s="34">
        <v>-1</v>
      </c>
      <c r="P13" s="34">
        <f>A13</f>
        <v>-1</v>
      </c>
      <c r="Q13" s="177">
        <f>Table_Default__XLS_TAB_27_1887[[#This Row],[Column6]]</f>
        <v>62.702702702702702</v>
      </c>
      <c r="R13" s="177">
        <f>Table_Default__XLS_TAB_27_1887[[#This Row],[Column7]]</f>
        <v>73.106060606060609</v>
      </c>
    </row>
    <row r="14" spans="1:18" ht="18.75" customHeight="1" thickBot="1">
      <c r="A14" s="197">
        <v>1</v>
      </c>
      <c r="B14" s="303">
        <v>2</v>
      </c>
      <c r="C14" s="303">
        <v>1</v>
      </c>
      <c r="D14" s="303">
        <v>4</v>
      </c>
      <c r="E14" s="303">
        <v>3</v>
      </c>
      <c r="F14" s="303">
        <v>0</v>
      </c>
      <c r="G14" s="303">
        <v>1</v>
      </c>
      <c r="H14" s="303">
        <v>0</v>
      </c>
      <c r="I14" s="303">
        <v>0</v>
      </c>
      <c r="J14" s="225">
        <f>Table_Default__XLS_TAB_27_1887[[#This Row],[BAAN_SMALLERQATAR]]+Table_Default__XLS_TAB_27_1887[[#This Row],[RAJEE]]+Table_Default__XLS_TAB_27_1887[[#This Row],[KHULLA]]+Table_Default__XLS_TAB_27_1887[[#This Row],[Column8]]</f>
        <v>6</v>
      </c>
      <c r="K14" s="225">
        <f>Table_Default__XLS_TAB_27_1887[[#This Row],[Column2]]+Table_Default__XLS_TAB_27_1887[[#This Row],[Column3]]+Table_Default__XLS_TAB_27_1887[[#This Row],[Column4]]+Table_Default__XLS_TAB_27_1887[[#This Row],[Column9]]</f>
        <v>5</v>
      </c>
      <c r="L14" s="305">
        <f>Table_Default__XLS_TAB_27_1887[[#This Row],[TOTAL]]/Table_Default__XLS_TAB_27_1887[[#Totals],[TOTAL]]%</f>
        <v>1.6216216216216215</v>
      </c>
      <c r="M14" s="305">
        <f>Table_Default__XLS_TAB_27_1887[[#This Row],[Column1]]/Table_Default__XLS_TAB_27_1887[[#Totals],[Column1]]%</f>
        <v>1.8939393939393938</v>
      </c>
      <c r="N14" s="35">
        <v>1</v>
      </c>
      <c r="P14" s="34">
        <f t="shared" ref="P14:P18" si="0">A14</f>
        <v>1</v>
      </c>
      <c r="Q14" s="177">
        <f>Table_Default__XLS_TAB_27_1887[[#This Row],[Column6]]</f>
        <v>1.6216216216216215</v>
      </c>
      <c r="R14" s="177">
        <f>Table_Default__XLS_TAB_27_1887[[#This Row],[Column7]]</f>
        <v>1.8939393939393938</v>
      </c>
    </row>
    <row r="15" spans="1:18" ht="18.75" customHeight="1" thickBot="1">
      <c r="A15" s="96">
        <v>2</v>
      </c>
      <c r="B15" s="303">
        <v>3</v>
      </c>
      <c r="C15" s="303">
        <v>0</v>
      </c>
      <c r="D15" s="303">
        <v>5</v>
      </c>
      <c r="E15" s="303">
        <v>2</v>
      </c>
      <c r="F15" s="303">
        <v>0</v>
      </c>
      <c r="G15" s="303">
        <v>3</v>
      </c>
      <c r="H15" s="303">
        <v>1</v>
      </c>
      <c r="I15" s="303">
        <v>0</v>
      </c>
      <c r="J15" s="225">
        <f>Table_Default__XLS_TAB_27_1887[[#This Row],[BAAN_SMALLERQATAR]]+Table_Default__XLS_TAB_27_1887[[#This Row],[RAJEE]]+Table_Default__XLS_TAB_27_1887[[#This Row],[KHULLA]]+Table_Default__XLS_TAB_27_1887[[#This Row],[Column8]]</f>
        <v>9</v>
      </c>
      <c r="K15" s="225">
        <f>Table_Default__XLS_TAB_27_1887[[#This Row],[Column2]]+Table_Default__XLS_TAB_27_1887[[#This Row],[Column3]]+Table_Default__XLS_TAB_27_1887[[#This Row],[Column4]]+Table_Default__XLS_TAB_27_1887[[#This Row],[Column9]]</f>
        <v>5</v>
      </c>
      <c r="L15" s="305">
        <f>Table_Default__XLS_TAB_27_1887[[#This Row],[TOTAL]]/Table_Default__XLS_TAB_27_1887[[#Totals],[TOTAL]]%</f>
        <v>2.4324324324324325</v>
      </c>
      <c r="M15" s="305">
        <f>Table_Default__XLS_TAB_27_1887[[#This Row],[Column1]]/Table_Default__XLS_TAB_27_1887[[#Totals],[Column1]]%</f>
        <v>1.8939393939393938</v>
      </c>
      <c r="N15" s="34">
        <v>2</v>
      </c>
      <c r="P15" s="34">
        <f t="shared" si="0"/>
        <v>2</v>
      </c>
      <c r="Q15" s="177">
        <f>Table_Default__XLS_TAB_27_1887[[#This Row],[Column6]]</f>
        <v>2.4324324324324325</v>
      </c>
      <c r="R15" s="177">
        <f>Table_Default__XLS_TAB_27_1887[[#This Row],[Column7]]</f>
        <v>1.8939393939393938</v>
      </c>
    </row>
    <row r="16" spans="1:18" ht="18.75" customHeight="1" thickBot="1">
      <c r="A16" s="197">
        <v>3</v>
      </c>
      <c r="B16" s="303">
        <v>2</v>
      </c>
      <c r="C16" s="303">
        <v>0</v>
      </c>
      <c r="D16" s="303">
        <v>1</v>
      </c>
      <c r="E16" s="303">
        <v>2</v>
      </c>
      <c r="F16" s="303">
        <v>0</v>
      </c>
      <c r="G16" s="303">
        <v>2</v>
      </c>
      <c r="H16" s="303">
        <v>0</v>
      </c>
      <c r="I16" s="303">
        <v>0</v>
      </c>
      <c r="J16" s="225">
        <f>Table_Default__XLS_TAB_27_1887[[#This Row],[BAAN_SMALLERQATAR]]+Table_Default__XLS_TAB_27_1887[[#This Row],[RAJEE]]+Table_Default__XLS_TAB_27_1887[[#This Row],[KHULLA]]+Table_Default__XLS_TAB_27_1887[[#This Row],[Column8]]</f>
        <v>3</v>
      </c>
      <c r="K16" s="225">
        <f>Table_Default__XLS_TAB_27_1887[[#This Row],[Column2]]+Table_Default__XLS_TAB_27_1887[[#This Row],[Column3]]+Table_Default__XLS_TAB_27_1887[[#This Row],[Column4]]+Table_Default__XLS_TAB_27_1887[[#This Row],[Column9]]</f>
        <v>4</v>
      </c>
      <c r="L16" s="305">
        <f>Table_Default__XLS_TAB_27_1887[[#This Row],[TOTAL]]/Table_Default__XLS_TAB_27_1887[[#Totals],[TOTAL]]%</f>
        <v>0.81081081081081074</v>
      </c>
      <c r="M16" s="305">
        <f>Table_Default__XLS_TAB_27_1887[[#This Row],[Column1]]/Table_Default__XLS_TAB_27_1887[[#Totals],[Column1]]%</f>
        <v>1.5151515151515151</v>
      </c>
      <c r="N16" s="35">
        <v>3</v>
      </c>
      <c r="P16" s="34">
        <f t="shared" si="0"/>
        <v>3</v>
      </c>
      <c r="Q16" s="177">
        <f>Table_Default__XLS_TAB_27_1887[[#This Row],[Column6]]</f>
        <v>0.81081081081081074</v>
      </c>
      <c r="R16" s="177">
        <f>Table_Default__XLS_TAB_27_1887[[#This Row],[Column7]]</f>
        <v>1.5151515151515151</v>
      </c>
    </row>
    <row r="17" spans="1:18" ht="18.75" customHeight="1" thickBot="1">
      <c r="A17" s="96">
        <v>4</v>
      </c>
      <c r="B17" s="303">
        <v>1</v>
      </c>
      <c r="C17" s="303">
        <v>1</v>
      </c>
      <c r="D17" s="303">
        <v>3</v>
      </c>
      <c r="E17" s="303">
        <v>2</v>
      </c>
      <c r="F17" s="303">
        <v>0</v>
      </c>
      <c r="G17" s="303">
        <v>0</v>
      </c>
      <c r="H17" s="303">
        <v>0</v>
      </c>
      <c r="I17" s="303">
        <v>1</v>
      </c>
      <c r="J17" s="225">
        <f>Table_Default__XLS_TAB_27_1887[[#This Row],[BAAN_SMALLERQATAR]]+Table_Default__XLS_TAB_27_1887[[#This Row],[RAJEE]]+Table_Default__XLS_TAB_27_1887[[#This Row],[KHULLA]]+Table_Default__XLS_TAB_27_1887[[#This Row],[Column8]]</f>
        <v>4</v>
      </c>
      <c r="K17" s="225">
        <f>Table_Default__XLS_TAB_27_1887[[#This Row],[Column2]]+Table_Default__XLS_TAB_27_1887[[#This Row],[Column3]]+Table_Default__XLS_TAB_27_1887[[#This Row],[Column4]]+Table_Default__XLS_TAB_27_1887[[#This Row],[Column9]]</f>
        <v>4</v>
      </c>
      <c r="L17" s="305">
        <f>Table_Default__XLS_TAB_27_1887[[#This Row],[TOTAL]]/Table_Default__XLS_TAB_27_1887[[#Totals],[TOTAL]]%</f>
        <v>1.0810810810810809</v>
      </c>
      <c r="M17" s="305">
        <f>Table_Default__XLS_TAB_27_1887[[#This Row],[Column1]]/Table_Default__XLS_TAB_27_1887[[#Totals],[Column1]]%</f>
        <v>1.5151515151515151</v>
      </c>
      <c r="N17" s="34">
        <v>4</v>
      </c>
      <c r="P17" s="34">
        <f t="shared" si="0"/>
        <v>4</v>
      </c>
      <c r="Q17" s="177">
        <f>Table_Default__XLS_TAB_27_1887[[#This Row],[Column6]]</f>
        <v>1.0810810810810809</v>
      </c>
      <c r="R17" s="177">
        <f>Table_Default__XLS_TAB_27_1887[[#This Row],[Column7]]</f>
        <v>1.5151515151515151</v>
      </c>
    </row>
    <row r="18" spans="1:18" ht="18.75" customHeight="1" thickBot="1">
      <c r="A18" s="197" t="s">
        <v>33</v>
      </c>
      <c r="B18" s="303">
        <v>5</v>
      </c>
      <c r="C18" s="303">
        <v>7</v>
      </c>
      <c r="D18" s="303">
        <v>11</v>
      </c>
      <c r="E18" s="303">
        <v>7</v>
      </c>
      <c r="F18" s="303">
        <v>0</v>
      </c>
      <c r="G18" s="303">
        <v>1</v>
      </c>
      <c r="H18" s="303">
        <v>0</v>
      </c>
      <c r="I18" s="303">
        <v>0</v>
      </c>
      <c r="J18" s="225">
        <f>Table_Default__XLS_TAB_27_1887[[#This Row],[BAAN_SMALLERQATAR]]+Table_Default__XLS_TAB_27_1887[[#This Row],[RAJEE]]+Table_Default__XLS_TAB_27_1887[[#This Row],[KHULLA]]+Table_Default__XLS_TAB_27_1887[[#This Row],[Column8]]</f>
        <v>16</v>
      </c>
      <c r="K18" s="225">
        <f>Table_Default__XLS_TAB_27_1887[[#This Row],[Column2]]+Table_Default__XLS_TAB_27_1887[[#This Row],[Column3]]+Table_Default__XLS_TAB_27_1887[[#This Row],[Column4]]+Table_Default__XLS_TAB_27_1887[[#This Row],[Column9]]</f>
        <v>15</v>
      </c>
      <c r="L18" s="305">
        <f>Table_Default__XLS_TAB_27_1887[[#This Row],[TOTAL]]/Table_Default__XLS_TAB_27_1887[[#Totals],[TOTAL]]%</f>
        <v>4.3243243243243237</v>
      </c>
      <c r="M18" s="305">
        <f>Table_Default__XLS_TAB_27_1887[[#This Row],[Column1]]/Table_Default__XLS_TAB_27_1887[[#Totals],[Column1]]%</f>
        <v>5.6818181818181817</v>
      </c>
      <c r="N18" s="329" t="s">
        <v>207</v>
      </c>
      <c r="P18" s="34" t="str">
        <f t="shared" si="0"/>
        <v xml:space="preserve"> 5 - 9</v>
      </c>
      <c r="Q18" s="177">
        <f>Table_Default__XLS_TAB_27_1887[[#This Row],[Column6]]</f>
        <v>4.3243243243243237</v>
      </c>
      <c r="R18" s="177">
        <f>Table_Default__XLS_TAB_27_1887[[#This Row],[Column7]]</f>
        <v>5.6818181818181817</v>
      </c>
    </row>
    <row r="19" spans="1:18" ht="18.75" customHeight="1" thickBot="1">
      <c r="A19" s="325" t="s">
        <v>98</v>
      </c>
      <c r="B19" s="307">
        <v>6</v>
      </c>
      <c r="C19" s="307">
        <v>4</v>
      </c>
      <c r="D19" s="307">
        <v>8</v>
      </c>
      <c r="E19" s="307">
        <v>4</v>
      </c>
      <c r="F19" s="307">
        <v>1</v>
      </c>
      <c r="G19" s="307">
        <v>0</v>
      </c>
      <c r="H19" s="307">
        <v>0</v>
      </c>
      <c r="I19" s="307">
        <v>0</v>
      </c>
      <c r="J19" s="225">
        <f>Table_Default__XLS_TAB_27_1887[[#This Row],[BAAN_SMALLERQATAR]]+Table_Default__XLS_TAB_27_1887[[#This Row],[RAJEE]]+Table_Default__XLS_TAB_27_1887[[#This Row],[KHULLA]]+Table_Default__XLS_TAB_27_1887[[#This Row],[Column8]]</f>
        <v>15</v>
      </c>
      <c r="K19" s="225">
        <f>Table_Default__XLS_TAB_27_1887[[#This Row],[Column2]]+Table_Default__XLS_TAB_27_1887[[#This Row],[Column3]]+Table_Default__XLS_TAB_27_1887[[#This Row],[Column4]]+Table_Default__XLS_TAB_27_1887[[#This Row],[Column9]]</f>
        <v>8</v>
      </c>
      <c r="L19" s="308">
        <f>Table_Default__XLS_TAB_27_1887[[#This Row],[TOTAL]]/Table_Default__XLS_TAB_27_1887[[#Totals],[TOTAL]]%</f>
        <v>4.0540540540540535</v>
      </c>
      <c r="M19" s="308">
        <f>Table_Default__XLS_TAB_27_1887[[#This Row],[Column1]]/Table_Default__XLS_TAB_27_1887[[#Totals],[Column1]]%</f>
        <v>3.0303030303030303</v>
      </c>
      <c r="N19" s="330" t="s">
        <v>98</v>
      </c>
      <c r="P19" s="334" t="s">
        <v>357</v>
      </c>
      <c r="Q19" s="177">
        <f>SUM(L19:L22)</f>
        <v>8.6486486486486474</v>
      </c>
      <c r="R19" s="177">
        <f>SUM(M19:M22)</f>
        <v>8.7121212121212128</v>
      </c>
    </row>
    <row r="20" spans="1:18" ht="18.75" customHeight="1" thickBot="1">
      <c r="A20" s="332" t="s">
        <v>99</v>
      </c>
      <c r="B20" s="458">
        <v>6</v>
      </c>
      <c r="C20" s="458">
        <v>5</v>
      </c>
      <c r="D20" s="458">
        <v>1</v>
      </c>
      <c r="E20" s="458">
        <v>3</v>
      </c>
      <c r="F20" s="458">
        <v>1</v>
      </c>
      <c r="G20" s="458">
        <v>1</v>
      </c>
      <c r="H20" s="458">
        <v>0</v>
      </c>
      <c r="I20" s="458">
        <v>0</v>
      </c>
      <c r="J20" s="225">
        <f>Table_Default__XLS_TAB_27_1887[[#This Row],[BAAN_SMALLERQATAR]]+Table_Default__XLS_TAB_27_1887[[#This Row],[RAJEE]]+Table_Default__XLS_TAB_27_1887[[#This Row],[KHULLA]]+Table_Default__XLS_TAB_27_1887[[#This Row],[Column8]]</f>
        <v>8</v>
      </c>
      <c r="K20" s="225">
        <f>Table_Default__XLS_TAB_27_1887[[#This Row],[Column2]]+Table_Default__XLS_TAB_27_1887[[#This Row],[Column3]]+Table_Default__XLS_TAB_27_1887[[#This Row],[Column4]]+Table_Default__XLS_TAB_27_1887[[#This Row],[Column9]]</f>
        <v>9</v>
      </c>
      <c r="L20" s="327">
        <f>Table_Default__XLS_TAB_27_1887[[#This Row],[TOTAL]]/Table_Default__XLS_TAB_27_1887[[#Totals],[TOTAL]]%</f>
        <v>2.1621621621621618</v>
      </c>
      <c r="M20" s="328">
        <f>Table_Default__XLS_TAB_27_1887[[#This Row],[Column1]]/Table_Default__XLS_TAB_27_1887[[#Totals],[Column1]]%</f>
        <v>3.4090909090909087</v>
      </c>
      <c r="N20" s="333" t="s">
        <v>99</v>
      </c>
      <c r="P20" s="324"/>
      <c r="Q20" s="335">
        <f>SUM(Q12:Q19)</f>
        <v>100</v>
      </c>
      <c r="R20" s="335">
        <f>SUM(R12:R19)</f>
        <v>100.00000000000001</v>
      </c>
    </row>
    <row r="21" spans="1:18" ht="18.75" customHeight="1" thickBot="1">
      <c r="A21" s="326" t="s">
        <v>2</v>
      </c>
      <c r="B21" s="458">
        <v>1</v>
      </c>
      <c r="C21" s="458">
        <v>0</v>
      </c>
      <c r="D21" s="458">
        <v>2</v>
      </c>
      <c r="E21" s="458">
        <v>2</v>
      </c>
      <c r="F21" s="458">
        <v>0</v>
      </c>
      <c r="G21" s="458">
        <v>0</v>
      </c>
      <c r="H21" s="458">
        <v>0</v>
      </c>
      <c r="I21" s="458">
        <v>0</v>
      </c>
      <c r="J21" s="225">
        <f>Table_Default__XLS_TAB_27_1887[[#This Row],[BAAN_SMALLERQATAR]]+Table_Default__XLS_TAB_27_1887[[#This Row],[RAJEE]]+Table_Default__XLS_TAB_27_1887[[#This Row],[KHULLA]]+Table_Default__XLS_TAB_27_1887[[#This Row],[Column8]]</f>
        <v>3</v>
      </c>
      <c r="K21" s="225">
        <f>Table_Default__XLS_TAB_27_1887[[#This Row],[Column2]]+Table_Default__XLS_TAB_27_1887[[#This Row],[Column3]]+Table_Default__XLS_TAB_27_1887[[#This Row],[Column4]]+Table_Default__XLS_TAB_27_1887[[#This Row],[Column9]]</f>
        <v>2</v>
      </c>
      <c r="L21" s="327">
        <f>Table_Default__XLS_TAB_27_1887[[#This Row],[TOTAL]]/Table_Default__XLS_TAB_27_1887[[#Totals],[TOTAL]]%</f>
        <v>0.81081081081081074</v>
      </c>
      <c r="M21" s="328">
        <f>Table_Default__XLS_TAB_27_1887[[#This Row],[Column1]]/Table_Default__XLS_TAB_27_1887[[#Totals],[Column1]]%</f>
        <v>0.75757575757575757</v>
      </c>
      <c r="N21" s="331" t="s">
        <v>2</v>
      </c>
      <c r="P21" s="324"/>
    </row>
    <row r="22" spans="1:18" ht="18.75" customHeight="1">
      <c r="A22" s="371" t="s">
        <v>358</v>
      </c>
      <c r="B22" s="307">
        <v>3</v>
      </c>
      <c r="C22" s="307">
        <v>2</v>
      </c>
      <c r="D22" s="307">
        <v>3</v>
      </c>
      <c r="E22" s="307">
        <v>1</v>
      </c>
      <c r="F22" s="307">
        <v>0</v>
      </c>
      <c r="G22" s="307">
        <v>1</v>
      </c>
      <c r="H22" s="307">
        <v>0</v>
      </c>
      <c r="I22" s="307">
        <v>0</v>
      </c>
      <c r="J22" s="571">
        <f>Table_Default__XLS_TAB_27_1887[[#This Row],[BAAN_SMALLERQATAR]]+Table_Default__XLS_TAB_27_1887[[#This Row],[RAJEE]]+Table_Default__XLS_TAB_27_1887[[#This Row],[KHULLA]]+Table_Default__XLS_TAB_27_1887[[#This Row],[Column8]]</f>
        <v>6</v>
      </c>
      <c r="K22" s="571">
        <f>Table_Default__XLS_TAB_27_1887[[#This Row],[Column2]]+Table_Default__XLS_TAB_27_1887[[#This Row],[Column3]]+Table_Default__XLS_TAB_27_1887[[#This Row],[Column4]]+Table_Default__XLS_TAB_27_1887[[#This Row],[Column9]]</f>
        <v>4</v>
      </c>
      <c r="L22" s="308">
        <f>Table_Default__XLS_TAB_27_1887[[#This Row],[TOTAL]]/Table_Default__XLS_TAB_27_1887[[#Totals],[TOTAL]]%</f>
        <v>1.6216216216216215</v>
      </c>
      <c r="M22" s="308">
        <f>Table_Default__XLS_TAB_27_1887[[#This Row],[Column1]]/Table_Default__XLS_TAB_27_1887[[#Totals],[Column1]]%</f>
        <v>1.5151515151515151</v>
      </c>
      <c r="N22" s="336" t="s">
        <v>358</v>
      </c>
      <c r="P22" s="324"/>
    </row>
    <row r="23" spans="1:18" ht="18.75" customHeight="1">
      <c r="A23" s="367" t="s">
        <v>11</v>
      </c>
      <c r="B23" s="569">
        <f>SUBTOTAL(109,Table_Default__XLS_TAB_27_1887[BAAN_SMALLERQATAR])</f>
        <v>223</v>
      </c>
      <c r="C23" s="569">
        <f>SUBTOTAL(109,Table_Default__XLS_TAB_27_1887[Column2])</f>
        <v>168</v>
      </c>
      <c r="D23" s="569">
        <f>SUBTOTAL(109,Table_Default__XLS_TAB_27_1887[RAJEE])</f>
        <v>122</v>
      </c>
      <c r="E23" s="569">
        <f>SUBTOTAL(109,Table_Default__XLS_TAB_27_1887[Column3])</f>
        <v>70</v>
      </c>
      <c r="F23" s="569">
        <f>SUBTOTAL(109,Table_Default__XLS_TAB_27_1887[KHULLA])</f>
        <v>20</v>
      </c>
      <c r="G23" s="569">
        <f>SUBTOTAL(109,Table_Default__XLS_TAB_27_1887[Column4])</f>
        <v>24</v>
      </c>
      <c r="H23" s="569">
        <f>SUBTOTAL(109,Table_Default__XLS_TAB_27_1887[Column8])</f>
        <v>5</v>
      </c>
      <c r="I23" s="569">
        <f>SUBTOTAL(109,Table_Default__XLS_TAB_27_1887[Column9])</f>
        <v>2</v>
      </c>
      <c r="J23" s="569">
        <f>SUBTOTAL(109,Table_Default__XLS_TAB_27_1887[TOTAL])</f>
        <v>370</v>
      </c>
      <c r="K23" s="569">
        <f>SUBTOTAL(109,Table_Default__XLS_TAB_27_1887[Column1])</f>
        <v>264</v>
      </c>
      <c r="L23" s="570">
        <f>SUBTOTAL(109,Table_Default__XLS_TAB_27_1887[Column6])</f>
        <v>100</v>
      </c>
      <c r="M23" s="570">
        <f>SUBTOTAL(109,Table_Default__XLS_TAB_27_1887[Column7])</f>
        <v>100</v>
      </c>
      <c r="N23" s="567" t="s">
        <v>12</v>
      </c>
    </row>
    <row r="24" spans="1:18" ht="27" customHeight="1">
      <c r="A24" s="367" t="s">
        <v>38</v>
      </c>
      <c r="B24" s="370">
        <f>Table_Default__XLS_TAB_27_1887[[#Totals],[BAAN_SMALLERQATAR]]/Table_Default__XLS_TAB_27_1887[[#Totals],[TOTAL]]%</f>
        <v>60.270270270270267</v>
      </c>
      <c r="C24" s="370">
        <f>Table_Default__XLS_TAB_27_1887[[#Totals],[Column2]]/Table_Default__XLS_TAB_27_1887[[#Totals],[Column1]]%</f>
        <v>63.636363636363633</v>
      </c>
      <c r="D24" s="370">
        <f>Table_Default__XLS_TAB_27_1887[[#Totals],[RAJEE]]/Table_Default__XLS_TAB_27_1887[[#Totals],[TOTAL]]%</f>
        <v>32.972972972972968</v>
      </c>
      <c r="E24" s="370">
        <f>Table_Default__XLS_TAB_27_1887[[#Totals],[Column3]]/Table_Default__XLS_TAB_27_1887[[#Totals],[Column1]]%</f>
        <v>26.515151515151516</v>
      </c>
      <c r="F24" s="370">
        <f>Table_Default__XLS_TAB_27_1887[[#Totals],[KHULLA]]/Table_Default__XLS_TAB_27_1887[[#Totals],[TOTAL]]%</f>
        <v>5.4054054054054053</v>
      </c>
      <c r="G24" s="370">
        <f>Table_Default__XLS_TAB_27_1887[[#Totals],[Column4]]/Table_Default__XLS_TAB_27_1887[[#Totals],[Column1]]%</f>
        <v>9.0909090909090899</v>
      </c>
      <c r="H24" s="370">
        <f>Table_Default__XLS_TAB_27_1887[[#Totals],[Column8]]/Table_Default__XLS_TAB_27_1887[[#Totals],[TOTAL]]%</f>
        <v>1.3513513513513513</v>
      </c>
      <c r="I24" s="370">
        <f>Table_Default__XLS_TAB_27_1887[[#Totals],[Column9]]/Table_Default__XLS_TAB_27_1887[[#Totals],[Column1]]%</f>
        <v>0.75757575757575757</v>
      </c>
      <c r="J24" s="572">
        <f>B24+D24+F24+H24</f>
        <v>99.999999999999986</v>
      </c>
      <c r="K24" s="572">
        <f>C24+E24+G24+I24</f>
        <v>100</v>
      </c>
      <c r="L24" s="731" t="s">
        <v>39</v>
      </c>
      <c r="M24" s="732"/>
      <c r="N24" s="732"/>
    </row>
    <row r="25" spans="1:18">
      <c r="A25" s="19"/>
      <c r="B25" s="19"/>
      <c r="C25" s="19"/>
      <c r="D25" s="19"/>
      <c r="E25" s="19"/>
      <c r="F25" s="19"/>
      <c r="G25" s="19"/>
      <c r="H25" s="19"/>
      <c r="I25" s="19"/>
      <c r="J25" s="19"/>
      <c r="K25" s="19"/>
      <c r="L25" s="19"/>
      <c r="M25" s="19"/>
      <c r="N25" s="19"/>
    </row>
    <row r="26" spans="1:18" ht="21.75">
      <c r="A26" s="718" t="s">
        <v>119</v>
      </c>
      <c r="B26" s="718"/>
      <c r="C26" s="718"/>
      <c r="D26" s="718"/>
      <c r="E26" s="718"/>
      <c r="F26" s="718"/>
      <c r="G26" s="718"/>
      <c r="H26" s="718"/>
      <c r="I26" s="718"/>
      <c r="J26" s="718"/>
      <c r="K26" s="718"/>
      <c r="L26" s="718"/>
      <c r="M26" s="718"/>
      <c r="N26" s="718"/>
    </row>
    <row r="27" spans="1:18" ht="21.75">
      <c r="A27" s="718" t="s">
        <v>505</v>
      </c>
      <c r="B27" s="718"/>
      <c r="C27" s="718"/>
      <c r="D27" s="718"/>
      <c r="E27" s="718"/>
      <c r="F27" s="718"/>
      <c r="G27" s="718"/>
      <c r="H27" s="718"/>
      <c r="I27" s="718"/>
      <c r="J27" s="718"/>
      <c r="K27" s="718"/>
      <c r="L27" s="718"/>
      <c r="M27" s="718"/>
      <c r="N27" s="718"/>
    </row>
    <row r="28" spans="1:18" ht="15">
      <c r="A28" s="656" t="s">
        <v>476</v>
      </c>
      <c r="B28" s="656"/>
      <c r="C28" s="656"/>
      <c r="D28" s="656"/>
      <c r="E28" s="656"/>
      <c r="F28" s="656"/>
      <c r="G28" s="656"/>
      <c r="H28" s="656"/>
      <c r="I28" s="656"/>
      <c r="J28" s="656"/>
      <c r="K28" s="656"/>
      <c r="L28" s="656"/>
      <c r="M28" s="656"/>
      <c r="N28" s="656"/>
    </row>
    <row r="29" spans="1:18" ht="15">
      <c r="A29" s="656" t="s">
        <v>500</v>
      </c>
      <c r="B29" s="656"/>
      <c r="C29" s="656"/>
      <c r="D29" s="656"/>
      <c r="E29" s="656"/>
      <c r="F29" s="656"/>
      <c r="G29" s="656"/>
      <c r="H29" s="656"/>
      <c r="I29" s="656"/>
      <c r="J29" s="656"/>
      <c r="K29" s="656"/>
      <c r="L29" s="656"/>
      <c r="M29" s="656"/>
      <c r="N29" s="656"/>
    </row>
    <row r="30" spans="1:18">
      <c r="A30" s="19"/>
      <c r="B30" s="19"/>
      <c r="C30" s="19"/>
      <c r="D30" s="19"/>
      <c r="E30" s="19"/>
      <c r="F30" s="19"/>
      <c r="G30" s="19"/>
      <c r="H30" s="19"/>
      <c r="I30" s="19"/>
      <c r="J30" s="19"/>
      <c r="K30" s="19"/>
      <c r="L30" s="19"/>
      <c r="M30" s="19"/>
      <c r="N30" s="19"/>
    </row>
    <row r="31" spans="1:18" ht="17.25" customHeight="1">
      <c r="A31" s="733" t="s">
        <v>118</v>
      </c>
      <c r="B31" s="733"/>
      <c r="C31" s="733"/>
      <c r="D31" s="733"/>
      <c r="E31" s="733"/>
      <c r="F31" s="733"/>
      <c r="G31" s="19"/>
      <c r="H31" s="19"/>
      <c r="I31" s="19"/>
      <c r="J31" s="733"/>
      <c r="K31" s="733"/>
      <c r="L31" s="733"/>
      <c r="M31" s="733"/>
      <c r="N31" s="733"/>
    </row>
    <row r="32" spans="1:18" ht="21" customHeight="1">
      <c r="A32" s="19"/>
      <c r="B32" s="19"/>
      <c r="C32" s="19"/>
      <c r="D32" s="19"/>
      <c r="E32" s="19"/>
      <c r="F32" s="19"/>
      <c r="G32" s="19"/>
      <c r="H32" s="19"/>
      <c r="I32" s="19"/>
      <c r="J32" s="19"/>
      <c r="K32" s="19"/>
      <c r="L32" s="19"/>
      <c r="M32" s="19"/>
      <c r="N32" s="19"/>
    </row>
    <row r="33" spans="1:14" ht="21" customHeight="1">
      <c r="A33" s="19"/>
      <c r="B33" s="19"/>
      <c r="C33" s="19"/>
      <c r="D33" s="19"/>
      <c r="E33" s="19"/>
      <c r="F33" s="19"/>
      <c r="G33" s="19"/>
      <c r="H33" s="19"/>
      <c r="I33" s="19"/>
      <c r="J33" s="19"/>
      <c r="K33" s="19"/>
      <c r="L33" s="19"/>
      <c r="M33" s="19"/>
      <c r="N33" s="19"/>
    </row>
    <row r="34" spans="1:14" ht="21" customHeight="1">
      <c r="A34" s="19"/>
      <c r="B34" s="19"/>
      <c r="C34" s="19"/>
      <c r="D34" s="19"/>
      <c r="E34" s="19"/>
      <c r="F34" s="19"/>
      <c r="G34" s="19"/>
      <c r="H34" s="19"/>
      <c r="I34" s="19"/>
      <c r="J34" s="19"/>
      <c r="K34" s="19"/>
      <c r="L34" s="19"/>
      <c r="M34" s="19"/>
      <c r="N34" s="19"/>
    </row>
    <row r="35" spans="1:14" ht="21" customHeight="1">
      <c r="A35" s="19"/>
      <c r="B35" s="19"/>
      <c r="C35" s="19"/>
      <c r="D35" s="19"/>
      <c r="E35" s="19"/>
      <c r="F35" s="19"/>
      <c r="G35" s="19"/>
      <c r="H35" s="19"/>
      <c r="I35" s="19"/>
      <c r="J35" s="19"/>
      <c r="K35" s="19"/>
      <c r="L35" s="19"/>
      <c r="M35" s="19"/>
      <c r="N35" s="19"/>
    </row>
    <row r="36" spans="1:14" ht="21" customHeight="1">
      <c r="A36" s="19"/>
      <c r="B36" s="19"/>
      <c r="C36" s="19"/>
      <c r="D36" s="19"/>
      <c r="E36" s="19"/>
      <c r="F36" s="19"/>
      <c r="G36" s="19"/>
      <c r="H36" s="19"/>
      <c r="I36" s="19"/>
      <c r="J36" s="19"/>
      <c r="K36" s="19"/>
      <c r="L36" s="19"/>
      <c r="M36" s="19"/>
      <c r="N36" s="19"/>
    </row>
    <row r="37" spans="1:14" ht="21" customHeight="1">
      <c r="A37" s="19"/>
      <c r="B37" s="19"/>
      <c r="C37" s="19"/>
      <c r="D37" s="19"/>
      <c r="E37" s="19"/>
      <c r="F37" s="19"/>
      <c r="G37" s="19"/>
      <c r="H37" s="19"/>
      <c r="I37" s="19"/>
      <c r="J37" s="19"/>
      <c r="K37" s="19"/>
      <c r="L37" s="19"/>
      <c r="M37" s="19"/>
      <c r="N37" s="19"/>
    </row>
    <row r="38" spans="1:14" ht="21" customHeight="1">
      <c r="A38" s="19"/>
      <c r="B38" s="19"/>
      <c r="C38" s="19"/>
      <c r="D38" s="19"/>
      <c r="E38" s="19"/>
      <c r="F38" s="19"/>
      <c r="G38" s="19"/>
      <c r="H38" s="19"/>
      <c r="I38" s="19"/>
      <c r="J38" s="19"/>
      <c r="K38" s="19"/>
      <c r="L38" s="19"/>
      <c r="M38" s="19"/>
      <c r="N38" s="19"/>
    </row>
    <row r="39" spans="1:14" ht="21" customHeight="1">
      <c r="A39" s="19"/>
      <c r="B39" s="19"/>
      <c r="C39" s="19"/>
      <c r="D39" s="19"/>
      <c r="E39" s="19"/>
      <c r="F39" s="19"/>
      <c r="G39" s="19"/>
      <c r="H39" s="19"/>
      <c r="I39" s="19"/>
      <c r="J39" s="19"/>
      <c r="K39" s="19"/>
      <c r="L39" s="19"/>
      <c r="M39" s="19"/>
      <c r="N39" s="19"/>
    </row>
    <row r="40" spans="1:14" ht="21" customHeight="1">
      <c r="A40" s="19"/>
      <c r="B40" s="19"/>
      <c r="C40" s="19"/>
      <c r="D40" s="19"/>
      <c r="E40" s="19"/>
      <c r="F40" s="19"/>
      <c r="G40" s="19"/>
      <c r="H40" s="19"/>
      <c r="I40" s="19"/>
      <c r="J40" s="19"/>
      <c r="K40" s="19"/>
      <c r="L40" s="19"/>
      <c r="M40" s="19"/>
      <c r="N40" s="19"/>
    </row>
    <row r="41" spans="1:14" ht="21" customHeight="1">
      <c r="A41" s="19"/>
      <c r="B41" s="19"/>
      <c r="C41" s="19"/>
      <c r="D41" s="19"/>
      <c r="E41" s="19"/>
      <c r="F41" s="19"/>
      <c r="G41" s="19"/>
      <c r="H41" s="19"/>
      <c r="I41" s="19"/>
      <c r="J41" s="19"/>
      <c r="K41" s="19"/>
      <c r="L41" s="19"/>
      <c r="M41" s="19"/>
      <c r="N41" s="19"/>
    </row>
    <row r="42" spans="1:14" ht="21" customHeight="1">
      <c r="A42" s="19"/>
      <c r="B42" s="19"/>
      <c r="C42" s="19"/>
      <c r="D42" s="19"/>
      <c r="E42" s="19"/>
      <c r="F42" s="19"/>
      <c r="G42" s="19"/>
      <c r="H42" s="19"/>
      <c r="I42" s="19"/>
      <c r="J42" s="19"/>
      <c r="K42" s="19"/>
      <c r="L42" s="19"/>
      <c r="M42" s="19"/>
      <c r="N42" s="19"/>
    </row>
    <row r="43" spans="1:14" ht="21" customHeight="1">
      <c r="A43" s="19"/>
      <c r="B43" s="19"/>
      <c r="C43" s="19"/>
      <c r="D43" s="19"/>
      <c r="E43" s="19"/>
      <c r="F43" s="19"/>
      <c r="G43" s="19"/>
      <c r="H43" s="19"/>
      <c r="I43" s="19"/>
      <c r="J43" s="19"/>
      <c r="K43" s="19"/>
      <c r="L43" s="19"/>
      <c r="M43" s="19"/>
      <c r="N43" s="19"/>
    </row>
    <row r="44" spans="1:14" ht="21" customHeight="1">
      <c r="A44" s="19"/>
      <c r="B44" s="19"/>
      <c r="C44" s="19"/>
      <c r="D44" s="19"/>
      <c r="E44" s="19"/>
      <c r="F44" s="19"/>
      <c r="G44" s="19"/>
      <c r="H44" s="19"/>
      <c r="I44" s="19"/>
      <c r="J44" s="19"/>
      <c r="K44" s="19"/>
      <c r="L44" s="19"/>
      <c r="M44" s="19"/>
      <c r="N44" s="19"/>
    </row>
    <row r="45" spans="1:14" ht="21" customHeight="1">
      <c r="A45" s="19"/>
      <c r="B45" s="19"/>
      <c r="C45" s="19"/>
      <c r="D45" s="19"/>
      <c r="E45" s="19"/>
      <c r="F45" s="19"/>
      <c r="G45" s="19"/>
      <c r="H45" s="19"/>
      <c r="I45" s="19"/>
      <c r="J45" s="19"/>
      <c r="K45" s="19"/>
      <c r="L45" s="19"/>
      <c r="M45" s="19"/>
      <c r="N45" s="19"/>
    </row>
    <row r="46" spans="1:14" ht="21" customHeight="1">
      <c r="A46" s="19"/>
      <c r="B46" s="19"/>
      <c r="C46" s="19"/>
      <c r="D46" s="19"/>
      <c r="E46" s="19"/>
      <c r="F46" s="19"/>
      <c r="G46" s="19"/>
      <c r="H46" s="19"/>
      <c r="I46" s="19"/>
      <c r="J46" s="19"/>
      <c r="K46" s="19"/>
      <c r="L46" s="19"/>
      <c r="M46" s="19"/>
      <c r="N46" s="19"/>
    </row>
    <row r="47" spans="1:14" ht="21" customHeight="1">
      <c r="A47" s="19"/>
      <c r="B47" s="19"/>
      <c r="C47" s="19"/>
      <c r="D47" s="19"/>
      <c r="E47" s="19"/>
      <c r="F47" s="19"/>
      <c r="G47" s="19"/>
      <c r="H47" s="19"/>
      <c r="I47" s="19"/>
      <c r="J47" s="19"/>
      <c r="K47" s="19"/>
      <c r="L47" s="19"/>
      <c r="M47" s="19"/>
      <c r="N47" s="19"/>
    </row>
    <row r="48" spans="1:14">
      <c r="A48" s="19"/>
      <c r="B48" s="19"/>
      <c r="C48" s="19"/>
      <c r="D48" s="19"/>
      <c r="E48" s="19"/>
      <c r="F48" s="19"/>
      <c r="G48" s="19"/>
      <c r="H48" s="19"/>
      <c r="I48" s="19"/>
      <c r="J48" s="19"/>
      <c r="K48" s="19"/>
      <c r="L48" s="19"/>
      <c r="M48" s="19"/>
      <c r="N48" s="19"/>
    </row>
    <row r="49" spans="1:14">
      <c r="A49" s="19"/>
      <c r="B49" s="19"/>
      <c r="C49" s="19"/>
      <c r="D49" s="19"/>
      <c r="E49" s="19"/>
      <c r="F49" s="19"/>
      <c r="G49" s="19"/>
      <c r="H49" s="19"/>
      <c r="I49" s="19"/>
      <c r="J49" s="19"/>
      <c r="K49" s="19"/>
      <c r="L49" s="19"/>
      <c r="M49" s="19"/>
      <c r="N49" s="19"/>
    </row>
    <row r="50" spans="1:14">
      <c r="A50" s="19"/>
      <c r="B50" s="19"/>
      <c r="C50" s="19"/>
      <c r="D50" s="19"/>
      <c r="E50" s="19"/>
      <c r="F50" s="19"/>
      <c r="G50" s="19"/>
      <c r="H50" s="19"/>
      <c r="I50" s="19"/>
      <c r="J50" s="19"/>
      <c r="K50" s="19"/>
      <c r="L50" s="19"/>
      <c r="M50" s="19"/>
      <c r="N50" s="19"/>
    </row>
    <row r="51" spans="1:14">
      <c r="A51" s="19"/>
      <c r="B51" s="19"/>
      <c r="C51" s="19"/>
      <c r="D51" s="19"/>
      <c r="E51" s="19"/>
      <c r="F51" s="19"/>
      <c r="G51" s="19"/>
      <c r="H51" s="19"/>
      <c r="I51" s="19"/>
      <c r="J51" s="19"/>
      <c r="K51" s="19"/>
      <c r="L51" s="19"/>
      <c r="M51" s="19"/>
      <c r="N51" s="19"/>
    </row>
    <row r="52" spans="1:14">
      <c r="A52" s="645" t="s">
        <v>433</v>
      </c>
      <c r="B52" s="645"/>
      <c r="C52" s="645"/>
      <c r="D52" s="645"/>
      <c r="E52" s="645"/>
      <c r="F52" s="645"/>
      <c r="G52" s="645"/>
      <c r="H52" s="645"/>
      <c r="I52" s="645"/>
      <c r="J52" s="645"/>
      <c r="K52" s="645"/>
      <c r="L52" s="645"/>
      <c r="M52" s="645"/>
      <c r="N52" s="645"/>
    </row>
    <row r="53" spans="1:14">
      <c r="A53" s="19"/>
      <c r="B53" s="19"/>
      <c r="C53" s="19"/>
      <c r="D53" s="19"/>
      <c r="E53" s="19"/>
      <c r="F53" s="19"/>
      <c r="G53" s="19"/>
      <c r="H53" s="19"/>
      <c r="I53" s="19"/>
      <c r="J53" s="19"/>
      <c r="K53" s="19"/>
      <c r="L53" s="19"/>
      <c r="M53" s="19"/>
      <c r="N53" s="19"/>
    </row>
    <row r="54" spans="1:14">
      <c r="A54" s="19"/>
      <c r="B54" s="19"/>
      <c r="C54" s="19"/>
      <c r="D54" s="19"/>
      <c r="E54" s="19"/>
      <c r="F54" s="19"/>
      <c r="G54" s="19"/>
      <c r="H54" s="19"/>
      <c r="I54" s="19"/>
      <c r="J54" s="19"/>
      <c r="K54" s="19"/>
      <c r="L54" s="19"/>
      <c r="M54" s="19"/>
      <c r="N54" s="19"/>
    </row>
    <row r="55" spans="1:14">
      <c r="A55" s="19"/>
      <c r="B55" s="19"/>
      <c r="C55" s="19"/>
      <c r="D55" s="19"/>
      <c r="E55" s="19"/>
      <c r="F55" s="19"/>
      <c r="G55" s="19"/>
      <c r="H55" s="19"/>
      <c r="I55" s="19"/>
      <c r="J55" s="19"/>
      <c r="K55" s="19"/>
      <c r="L55" s="19"/>
      <c r="M55" s="19"/>
      <c r="N55" s="19"/>
    </row>
    <row r="56" spans="1:14">
      <c r="A56" s="19"/>
      <c r="B56" s="19"/>
      <c r="C56" s="19"/>
      <c r="D56" s="19"/>
      <c r="E56" s="19"/>
      <c r="F56" s="19"/>
      <c r="G56" s="19"/>
      <c r="H56" s="19"/>
      <c r="I56" s="19"/>
      <c r="J56" s="19"/>
      <c r="K56" s="19"/>
      <c r="L56" s="19"/>
      <c r="M56" s="19"/>
      <c r="N56" s="19"/>
    </row>
    <row r="57" spans="1:14">
      <c r="A57" s="19"/>
      <c r="B57" s="19"/>
      <c r="C57" s="19"/>
      <c r="D57" s="19"/>
      <c r="E57" s="19"/>
      <c r="F57" s="19"/>
      <c r="G57" s="19"/>
      <c r="H57" s="19"/>
      <c r="I57" s="19"/>
      <c r="J57" s="19"/>
      <c r="K57" s="19"/>
      <c r="L57" s="19"/>
      <c r="M57" s="19"/>
      <c r="N57" s="19"/>
    </row>
    <row r="58" spans="1:14">
      <c r="A58" s="19"/>
      <c r="B58" s="19"/>
      <c r="C58" s="19"/>
      <c r="D58" s="19"/>
      <c r="E58" s="19"/>
      <c r="F58" s="19"/>
      <c r="G58" s="19"/>
      <c r="H58" s="19"/>
      <c r="I58" s="19"/>
      <c r="J58" s="19"/>
      <c r="K58" s="19"/>
      <c r="L58" s="19"/>
      <c r="M58" s="19"/>
      <c r="N58" s="19"/>
    </row>
    <row r="59" spans="1:14">
      <c r="A59" s="19"/>
      <c r="B59" s="19"/>
      <c r="C59" s="19"/>
      <c r="D59" s="19"/>
      <c r="E59" s="19"/>
      <c r="F59" s="19"/>
      <c r="G59" s="19"/>
      <c r="H59" s="19"/>
      <c r="I59" s="19"/>
      <c r="J59" s="19"/>
      <c r="K59" s="19"/>
      <c r="L59" s="19"/>
      <c r="M59" s="19"/>
      <c r="N59" s="19"/>
    </row>
    <row r="60" spans="1:14">
      <c r="A60" s="19"/>
      <c r="B60" s="19"/>
      <c r="C60" s="19"/>
      <c r="D60" s="19"/>
      <c r="E60" s="19"/>
      <c r="F60" s="19"/>
      <c r="G60" s="19"/>
      <c r="H60" s="19"/>
      <c r="I60" s="19"/>
      <c r="J60" s="19"/>
      <c r="K60" s="19"/>
      <c r="L60" s="19"/>
      <c r="M60" s="19"/>
      <c r="N60" s="19"/>
    </row>
  </sheetData>
  <mergeCells count="26">
    <mergeCell ref="H10:I10"/>
    <mergeCell ref="L24:N24"/>
    <mergeCell ref="A52:N52"/>
    <mergeCell ref="A29:N29"/>
    <mergeCell ref="A31:F31"/>
    <mergeCell ref="J31:N31"/>
    <mergeCell ref="J10:K10"/>
    <mergeCell ref="A26:N26"/>
    <mergeCell ref="A27:N27"/>
    <mergeCell ref="A28:N28"/>
    <mergeCell ref="A3:N3"/>
    <mergeCell ref="A4:N4"/>
    <mergeCell ref="A5:N5"/>
    <mergeCell ref="A6:N6"/>
    <mergeCell ref="A8:A11"/>
    <mergeCell ref="B8:K8"/>
    <mergeCell ref="L8:M10"/>
    <mergeCell ref="N8:N11"/>
    <mergeCell ref="B9:C9"/>
    <mergeCell ref="D9:E9"/>
    <mergeCell ref="F9:G9"/>
    <mergeCell ref="J9:K9"/>
    <mergeCell ref="B10:C10"/>
    <mergeCell ref="D10:E10"/>
    <mergeCell ref="F10:G10"/>
    <mergeCell ref="H9:I9"/>
  </mergeCells>
  <printOptions horizontalCentered="1"/>
  <pageMargins left="0" right="0" top="0.47244094488188981" bottom="0" header="0" footer="0"/>
  <pageSetup paperSize="9" scale="95" fitToWidth="0" fitToHeight="0" orientation="landscape" r:id="rId1"/>
  <headerFooter>
    <oddFooter>&amp;C_&amp;P_</oddFooter>
  </headerFooter>
  <rowBreaks count="1" manualBreakCount="1">
    <brk id="24" max="13" man="1"/>
  </rowBreak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22"/>
  <sheetViews>
    <sheetView rightToLeft="1" view="pageBreakPreview" topLeftCell="A13" zoomScaleNormal="100" zoomScaleSheetLayoutView="100" workbookViewId="0">
      <selection activeCell="L22" sqref="L22"/>
    </sheetView>
  </sheetViews>
  <sheetFormatPr defaultColWidth="9.140625" defaultRowHeight="12.75"/>
  <cols>
    <col min="1" max="1" width="20.140625" style="1" customWidth="1"/>
    <col min="2" max="13" width="8.42578125" style="1" customWidth="1"/>
    <col min="14" max="14" width="19.85546875" style="1" customWidth="1"/>
    <col min="15" max="16384" width="9.140625" style="1"/>
  </cols>
  <sheetData>
    <row r="1" spans="1:14" s="3" customFormat="1" ht="30.75">
      <c r="A1" s="444" t="s">
        <v>101</v>
      </c>
      <c r="B1" s="445"/>
      <c r="C1" s="445"/>
      <c r="D1" s="445"/>
      <c r="E1" s="445"/>
      <c r="F1" s="445"/>
      <c r="G1" s="445"/>
      <c r="H1" s="445"/>
      <c r="I1" s="445"/>
      <c r="J1" s="445"/>
      <c r="K1" s="445"/>
      <c r="L1" s="445"/>
      <c r="M1" s="445"/>
      <c r="N1" s="446" t="s">
        <v>124</v>
      </c>
    </row>
    <row r="2" spans="1:14" s="3" customFormat="1" ht="12" customHeight="1">
      <c r="A2" s="151"/>
      <c r="B2" s="152"/>
      <c r="C2" s="152"/>
      <c r="D2" s="152"/>
      <c r="E2" s="152"/>
      <c r="F2" s="152"/>
      <c r="G2" s="152"/>
      <c r="H2" s="152"/>
      <c r="I2" s="152"/>
      <c r="J2" s="152"/>
      <c r="K2" s="152"/>
      <c r="L2" s="152"/>
      <c r="M2" s="152"/>
      <c r="N2" s="152"/>
    </row>
    <row r="3" spans="1:14" s="499" customFormat="1" ht="23.25">
      <c r="A3" s="675" t="s">
        <v>214</v>
      </c>
      <c r="B3" s="675"/>
      <c r="C3" s="675"/>
      <c r="D3" s="675"/>
      <c r="E3" s="675"/>
      <c r="F3" s="675"/>
      <c r="G3" s="675"/>
      <c r="H3" s="675"/>
      <c r="I3" s="675"/>
      <c r="J3" s="675"/>
      <c r="K3" s="675"/>
      <c r="L3" s="675"/>
      <c r="M3" s="675"/>
      <c r="N3" s="675"/>
    </row>
    <row r="4" spans="1:14" s="497" customFormat="1" ht="21.75">
      <c r="A4" s="676" t="s">
        <v>515</v>
      </c>
      <c r="B4" s="676"/>
      <c r="C4" s="676"/>
      <c r="D4" s="676"/>
      <c r="E4" s="676"/>
      <c r="F4" s="676"/>
      <c r="G4" s="676"/>
      <c r="H4" s="676"/>
      <c r="I4" s="676"/>
      <c r="J4" s="676"/>
      <c r="K4" s="676"/>
      <c r="L4" s="676"/>
      <c r="M4" s="676"/>
      <c r="N4" s="676"/>
    </row>
    <row r="5" spans="1:14" ht="15">
      <c r="A5" s="656" t="s">
        <v>477</v>
      </c>
      <c r="B5" s="656"/>
      <c r="C5" s="656"/>
      <c r="D5" s="656"/>
      <c r="E5" s="656"/>
      <c r="F5" s="656"/>
      <c r="G5" s="656"/>
      <c r="H5" s="656"/>
      <c r="I5" s="656"/>
      <c r="J5" s="656"/>
      <c r="K5" s="656"/>
      <c r="L5" s="656"/>
      <c r="M5" s="656"/>
      <c r="N5" s="656"/>
    </row>
    <row r="6" spans="1:14" ht="15">
      <c r="A6" s="656" t="s">
        <v>517</v>
      </c>
      <c r="B6" s="656"/>
      <c r="C6" s="656"/>
      <c r="D6" s="656"/>
      <c r="E6" s="656"/>
      <c r="F6" s="656"/>
      <c r="G6" s="656"/>
      <c r="H6" s="656"/>
      <c r="I6" s="656"/>
      <c r="J6" s="656"/>
      <c r="K6" s="656"/>
      <c r="L6" s="656"/>
      <c r="M6" s="656"/>
      <c r="N6" s="656"/>
    </row>
    <row r="7" spans="1:14" s="17" customFormat="1" ht="16.5">
      <c r="A7" s="14" t="s">
        <v>197</v>
      </c>
      <c r="B7" s="15"/>
      <c r="C7" s="15"/>
      <c r="D7" s="15"/>
      <c r="E7" s="15"/>
      <c r="F7" s="15"/>
      <c r="G7" s="15"/>
      <c r="H7" s="15"/>
      <c r="I7" s="15"/>
      <c r="J7" s="15"/>
      <c r="K7" s="15"/>
      <c r="L7" s="15"/>
      <c r="M7" s="15"/>
      <c r="N7" s="16" t="s">
        <v>328</v>
      </c>
    </row>
    <row r="8" spans="1:14" ht="36.75" customHeight="1">
      <c r="A8" s="719" t="s">
        <v>29</v>
      </c>
      <c r="B8" s="659" t="s">
        <v>332</v>
      </c>
      <c r="C8" s="660"/>
      <c r="D8" s="660"/>
      <c r="E8" s="661"/>
      <c r="F8" s="659" t="s">
        <v>333</v>
      </c>
      <c r="G8" s="660"/>
      <c r="H8" s="660"/>
      <c r="I8" s="661"/>
      <c r="J8" s="659" t="s">
        <v>244</v>
      </c>
      <c r="K8" s="660"/>
      <c r="L8" s="660"/>
      <c r="M8" s="661"/>
      <c r="N8" s="734" t="s">
        <v>30</v>
      </c>
    </row>
    <row r="9" spans="1:14" ht="38.25" customHeight="1">
      <c r="A9" s="720"/>
      <c r="B9" s="710" t="s">
        <v>484</v>
      </c>
      <c r="C9" s="711"/>
      <c r="D9" s="710" t="s">
        <v>516</v>
      </c>
      <c r="E9" s="711"/>
      <c r="F9" s="710" t="s">
        <v>484</v>
      </c>
      <c r="G9" s="711"/>
      <c r="H9" s="710" t="s">
        <v>516</v>
      </c>
      <c r="I9" s="711"/>
      <c r="J9" s="710" t="s">
        <v>484</v>
      </c>
      <c r="K9" s="711"/>
      <c r="L9" s="710" t="s">
        <v>516</v>
      </c>
      <c r="M9" s="711"/>
      <c r="N9" s="735"/>
    </row>
    <row r="10" spans="1:14" ht="25.5" customHeight="1">
      <c r="A10" s="721"/>
      <c r="B10" s="222" t="s">
        <v>289</v>
      </c>
      <c r="C10" s="222" t="s">
        <v>223</v>
      </c>
      <c r="D10" s="222" t="s">
        <v>289</v>
      </c>
      <c r="E10" s="222" t="s">
        <v>223</v>
      </c>
      <c r="F10" s="222" t="s">
        <v>289</v>
      </c>
      <c r="G10" s="222" t="s">
        <v>223</v>
      </c>
      <c r="H10" s="222" t="s">
        <v>392</v>
      </c>
      <c r="I10" s="222" t="s">
        <v>223</v>
      </c>
      <c r="J10" s="222" t="s">
        <v>289</v>
      </c>
      <c r="K10" s="222" t="s">
        <v>223</v>
      </c>
      <c r="L10" s="222" t="s">
        <v>289</v>
      </c>
      <c r="M10" s="222" t="s">
        <v>223</v>
      </c>
      <c r="N10" s="736"/>
    </row>
    <row r="11" spans="1:14" ht="21.75" customHeight="1" thickBot="1">
      <c r="A11" s="95" t="s">
        <v>31</v>
      </c>
      <c r="B11" s="223">
        <v>52</v>
      </c>
      <c r="C11" s="224">
        <f t="shared" ref="C11:C18" si="0">B11/$B$22%</f>
        <v>15.853658536585368</v>
      </c>
      <c r="D11" s="223">
        <f>'19'!J12</f>
        <v>67</v>
      </c>
      <c r="E11" s="224">
        <f t="shared" ref="E11:E21" si="1">D11/$D$22%</f>
        <v>20</v>
      </c>
      <c r="F11" s="223">
        <v>21</v>
      </c>
      <c r="G11" s="224">
        <f>F11/$F$22%</f>
        <v>7.1186440677966099</v>
      </c>
      <c r="H11" s="223">
        <f>'19'!K12</f>
        <v>16</v>
      </c>
      <c r="I11" s="224">
        <f t="shared" ref="I11:I21" si="2">H11/$H$22%</f>
        <v>5.3511705685618729</v>
      </c>
      <c r="J11" s="225">
        <f t="shared" ref="J11:J21" si="3">F11+B11</f>
        <v>73</v>
      </c>
      <c r="K11" s="226">
        <f t="shared" ref="K11:K20" si="4">J11/$J$22%</f>
        <v>11.717495987158907</v>
      </c>
      <c r="L11" s="225">
        <f t="shared" ref="L11:L20" si="5">D11+H11</f>
        <v>83</v>
      </c>
      <c r="M11" s="226">
        <f t="shared" ref="M11:M20" si="6">L11/$L$22%</f>
        <v>13.091482649842272</v>
      </c>
      <c r="N11" s="168" t="s">
        <v>32</v>
      </c>
    </row>
    <row r="12" spans="1:14" ht="21.75" customHeight="1" thickBot="1">
      <c r="A12" s="96">
        <v>-1</v>
      </c>
      <c r="B12" s="227">
        <v>113</v>
      </c>
      <c r="C12" s="228">
        <f t="shared" si="0"/>
        <v>34.451219512195124</v>
      </c>
      <c r="D12" s="227">
        <f>'19'!J13</f>
        <v>209</v>
      </c>
      <c r="E12" s="228">
        <f t="shared" si="1"/>
        <v>62.388059701492537</v>
      </c>
      <c r="F12" s="227">
        <v>106</v>
      </c>
      <c r="G12" s="228">
        <f>F12/$F$22%</f>
        <v>35.932203389830505</v>
      </c>
      <c r="H12" s="227">
        <f>'19'!K13</f>
        <v>216</v>
      </c>
      <c r="I12" s="228">
        <f t="shared" si="2"/>
        <v>72.240802675585286</v>
      </c>
      <c r="J12" s="229">
        <f t="shared" si="3"/>
        <v>219</v>
      </c>
      <c r="K12" s="230">
        <f t="shared" si="4"/>
        <v>35.152487961476723</v>
      </c>
      <c r="L12" s="229">
        <f t="shared" si="5"/>
        <v>425</v>
      </c>
      <c r="M12" s="230">
        <f t="shared" si="6"/>
        <v>67.034700315457414</v>
      </c>
      <c r="N12" s="94">
        <v>-1</v>
      </c>
    </row>
    <row r="13" spans="1:14" ht="21.75" customHeight="1" thickBot="1">
      <c r="A13" s="95">
        <v>1</v>
      </c>
      <c r="B13" s="223">
        <v>17</v>
      </c>
      <c r="C13" s="224">
        <f t="shared" si="0"/>
        <v>5.1829268292682933</v>
      </c>
      <c r="D13" s="223">
        <f>'19'!J14</f>
        <v>3</v>
      </c>
      <c r="E13" s="224">
        <f t="shared" si="1"/>
        <v>0.89552238805970152</v>
      </c>
      <c r="F13" s="223">
        <v>10</v>
      </c>
      <c r="G13" s="224">
        <f>F13/$F$22%</f>
        <v>3.3898305084745761</v>
      </c>
      <c r="H13" s="223">
        <f>'19'!K14</f>
        <v>8</v>
      </c>
      <c r="I13" s="224">
        <f t="shared" si="2"/>
        <v>2.6755852842809364</v>
      </c>
      <c r="J13" s="225">
        <f t="shared" si="3"/>
        <v>27</v>
      </c>
      <c r="K13" s="226">
        <f>J13/$J$22%</f>
        <v>4.3338683788121983</v>
      </c>
      <c r="L13" s="225">
        <f t="shared" si="5"/>
        <v>11</v>
      </c>
      <c r="M13" s="226">
        <f t="shared" si="6"/>
        <v>1.7350157728706626</v>
      </c>
      <c r="N13" s="93">
        <v>1</v>
      </c>
    </row>
    <row r="14" spans="1:14" ht="21.75" customHeight="1" thickBot="1">
      <c r="A14" s="96">
        <v>2</v>
      </c>
      <c r="B14" s="227">
        <v>12</v>
      </c>
      <c r="C14" s="228">
        <f t="shared" si="0"/>
        <v>3.6585365853658538</v>
      </c>
      <c r="D14" s="227">
        <f>'19'!J15</f>
        <v>8</v>
      </c>
      <c r="E14" s="228">
        <f t="shared" si="1"/>
        <v>2.3880597014925371</v>
      </c>
      <c r="F14" s="227">
        <v>10</v>
      </c>
      <c r="G14" s="228">
        <f t="shared" ref="G14:G18" si="7">F14/$F$22%</f>
        <v>3.3898305084745761</v>
      </c>
      <c r="H14" s="227">
        <f>'19'!K15</f>
        <v>6</v>
      </c>
      <c r="I14" s="228">
        <f t="shared" si="2"/>
        <v>2.0066889632107023</v>
      </c>
      <c r="J14" s="229">
        <f t="shared" si="3"/>
        <v>22</v>
      </c>
      <c r="K14" s="230">
        <f t="shared" si="4"/>
        <v>3.5313001605136436</v>
      </c>
      <c r="L14" s="229">
        <f t="shared" si="5"/>
        <v>14</v>
      </c>
      <c r="M14" s="230">
        <f>L14/$L$22%</f>
        <v>2.2082018927444795</v>
      </c>
      <c r="N14" s="94">
        <v>2</v>
      </c>
    </row>
    <row r="15" spans="1:14" ht="21.75" customHeight="1" thickBot="1">
      <c r="A15" s="95">
        <v>3</v>
      </c>
      <c r="B15" s="223">
        <v>10</v>
      </c>
      <c r="C15" s="224">
        <f t="shared" si="0"/>
        <v>3.0487804878048781</v>
      </c>
      <c r="D15" s="223">
        <f>'19'!J16</f>
        <v>1</v>
      </c>
      <c r="E15" s="224">
        <f t="shared" si="1"/>
        <v>0.29850746268656714</v>
      </c>
      <c r="F15" s="223">
        <v>11</v>
      </c>
      <c r="G15" s="224">
        <f>F15/$F$22%</f>
        <v>3.7288135593220337</v>
      </c>
      <c r="H15" s="223">
        <f>'19'!K16</f>
        <v>6</v>
      </c>
      <c r="I15" s="224">
        <f t="shared" si="2"/>
        <v>2.0066889632107023</v>
      </c>
      <c r="J15" s="225">
        <f t="shared" si="3"/>
        <v>21</v>
      </c>
      <c r="K15" s="226">
        <f t="shared" si="4"/>
        <v>3.3707865168539324</v>
      </c>
      <c r="L15" s="225">
        <f t="shared" si="5"/>
        <v>7</v>
      </c>
      <c r="M15" s="226">
        <f t="shared" si="6"/>
        <v>1.1041009463722398</v>
      </c>
      <c r="N15" s="93">
        <v>3</v>
      </c>
    </row>
    <row r="16" spans="1:14" ht="21.75" customHeight="1" thickBot="1">
      <c r="A16" s="96">
        <v>4</v>
      </c>
      <c r="B16" s="227">
        <v>9</v>
      </c>
      <c r="C16" s="228">
        <f t="shared" si="0"/>
        <v>2.7439024390243905</v>
      </c>
      <c r="D16" s="227">
        <f>'19'!J17</f>
        <v>4</v>
      </c>
      <c r="E16" s="228">
        <f t="shared" si="1"/>
        <v>1.1940298507462686</v>
      </c>
      <c r="F16" s="227">
        <v>16</v>
      </c>
      <c r="G16" s="228">
        <f t="shared" si="7"/>
        <v>5.4237288135593218</v>
      </c>
      <c r="H16" s="227">
        <f>'19'!K17</f>
        <v>4</v>
      </c>
      <c r="I16" s="228">
        <f t="shared" si="2"/>
        <v>1.3377926421404682</v>
      </c>
      <c r="J16" s="229">
        <f>F16+B16</f>
        <v>25</v>
      </c>
      <c r="K16" s="230">
        <f t="shared" si="4"/>
        <v>4.0128410914927768</v>
      </c>
      <c r="L16" s="229">
        <f t="shared" si="5"/>
        <v>8</v>
      </c>
      <c r="M16" s="230">
        <f t="shared" si="6"/>
        <v>1.2618296529968454</v>
      </c>
      <c r="N16" s="94">
        <v>4</v>
      </c>
    </row>
    <row r="17" spans="1:14" ht="21.75" customHeight="1" thickBot="1">
      <c r="A17" s="95" t="s">
        <v>33</v>
      </c>
      <c r="B17" s="223">
        <v>31</v>
      </c>
      <c r="C17" s="224">
        <f t="shared" si="0"/>
        <v>9.4512195121951219</v>
      </c>
      <c r="D17" s="223">
        <f>'19'!J18</f>
        <v>13</v>
      </c>
      <c r="E17" s="224">
        <f t="shared" si="1"/>
        <v>3.8805970149253732</v>
      </c>
      <c r="F17" s="223">
        <v>50</v>
      </c>
      <c r="G17" s="224">
        <f>F17/$F$22%</f>
        <v>16.949152542372879</v>
      </c>
      <c r="H17" s="223">
        <f>'19'!K18</f>
        <v>18</v>
      </c>
      <c r="I17" s="224">
        <f t="shared" si="2"/>
        <v>6.0200668896321066</v>
      </c>
      <c r="J17" s="225">
        <f t="shared" si="3"/>
        <v>81</v>
      </c>
      <c r="K17" s="226">
        <f t="shared" si="4"/>
        <v>13.001605136436597</v>
      </c>
      <c r="L17" s="225">
        <f t="shared" si="5"/>
        <v>31</v>
      </c>
      <c r="M17" s="226">
        <f>L17/$L$22%</f>
        <v>4.8895899053627758</v>
      </c>
      <c r="N17" s="198" t="s">
        <v>207</v>
      </c>
    </row>
    <row r="18" spans="1:14" ht="21.75" customHeight="1" thickBot="1">
      <c r="A18" s="96" t="s">
        <v>34</v>
      </c>
      <c r="B18" s="227">
        <v>30</v>
      </c>
      <c r="C18" s="228">
        <f t="shared" si="0"/>
        <v>9.1463414634146343</v>
      </c>
      <c r="D18" s="227">
        <f>'19'!J19</f>
        <v>12</v>
      </c>
      <c r="E18" s="228">
        <f t="shared" si="1"/>
        <v>3.5820895522388061</v>
      </c>
      <c r="F18" s="227">
        <v>35</v>
      </c>
      <c r="G18" s="228">
        <f t="shared" si="7"/>
        <v>11.864406779661016</v>
      </c>
      <c r="H18" s="227">
        <f>'19'!K19</f>
        <v>11</v>
      </c>
      <c r="I18" s="228">
        <f t="shared" si="2"/>
        <v>3.6789297658862874</v>
      </c>
      <c r="J18" s="229">
        <f>F18+B18</f>
        <v>65</v>
      </c>
      <c r="K18" s="230">
        <f>J18/$J$22%</f>
        <v>10.433386837881219</v>
      </c>
      <c r="L18" s="229">
        <f t="shared" si="5"/>
        <v>23</v>
      </c>
      <c r="M18" s="230">
        <f t="shared" si="6"/>
        <v>3.6277602523659307</v>
      </c>
      <c r="N18" s="199" t="s">
        <v>98</v>
      </c>
    </row>
    <row r="19" spans="1:14" ht="21.75" customHeight="1" thickBot="1">
      <c r="A19" s="95" t="s">
        <v>35</v>
      </c>
      <c r="B19" s="223">
        <v>29</v>
      </c>
      <c r="C19" s="224">
        <f>B19/$B$22%</f>
        <v>8.8414634146341466</v>
      </c>
      <c r="D19" s="223">
        <f>'19'!J20</f>
        <v>9</v>
      </c>
      <c r="E19" s="224">
        <f t="shared" si="1"/>
        <v>2.6865671641791042</v>
      </c>
      <c r="F19" s="223">
        <v>19</v>
      </c>
      <c r="G19" s="224">
        <f>F19/$F$22%</f>
        <v>6.4406779661016946</v>
      </c>
      <c r="H19" s="223">
        <f>'19'!K20</f>
        <v>8</v>
      </c>
      <c r="I19" s="224">
        <f t="shared" si="2"/>
        <v>2.6755852842809364</v>
      </c>
      <c r="J19" s="225">
        <f>F19+B19</f>
        <v>48</v>
      </c>
      <c r="K19" s="226">
        <f t="shared" si="4"/>
        <v>7.7046548956661312</v>
      </c>
      <c r="L19" s="225">
        <f t="shared" si="5"/>
        <v>17</v>
      </c>
      <c r="M19" s="226">
        <f t="shared" si="6"/>
        <v>2.6813880126182967</v>
      </c>
      <c r="N19" s="198" t="s">
        <v>99</v>
      </c>
    </row>
    <row r="20" spans="1:14" ht="21.75" customHeight="1" thickBot="1">
      <c r="A20" s="96" t="s">
        <v>36</v>
      </c>
      <c r="B20" s="227">
        <v>7</v>
      </c>
      <c r="C20" s="228">
        <f>B20/$B$22%</f>
        <v>2.1341463414634148</v>
      </c>
      <c r="D20" s="227">
        <f>'19'!J21</f>
        <v>3</v>
      </c>
      <c r="E20" s="228">
        <f t="shared" si="1"/>
        <v>0.89552238805970152</v>
      </c>
      <c r="F20" s="227">
        <v>6</v>
      </c>
      <c r="G20" s="228">
        <f>F20/$F$22%</f>
        <v>2.0338983050847457</v>
      </c>
      <c r="H20" s="227">
        <f>'19'!K21</f>
        <v>2</v>
      </c>
      <c r="I20" s="228">
        <f t="shared" si="2"/>
        <v>0.66889632107023411</v>
      </c>
      <c r="J20" s="229">
        <f>F20+B20</f>
        <v>13</v>
      </c>
      <c r="K20" s="230">
        <f t="shared" si="4"/>
        <v>2.086677367576244</v>
      </c>
      <c r="L20" s="229">
        <f t="shared" si="5"/>
        <v>5</v>
      </c>
      <c r="M20" s="230">
        <f t="shared" si="6"/>
        <v>0.78864353312302837</v>
      </c>
      <c r="N20" s="199" t="s">
        <v>2</v>
      </c>
    </row>
    <row r="21" spans="1:14" ht="21.75" customHeight="1">
      <c r="A21" s="371" t="s">
        <v>37</v>
      </c>
      <c r="B21" s="374">
        <v>18</v>
      </c>
      <c r="C21" s="375">
        <f>B21/$B$22%</f>
        <v>5.4878048780487809</v>
      </c>
      <c r="D21" s="374">
        <f>'19'!J22</f>
        <v>6</v>
      </c>
      <c r="E21" s="375">
        <f t="shared" si="1"/>
        <v>1.791044776119403</v>
      </c>
      <c r="F21" s="374">
        <v>11</v>
      </c>
      <c r="G21" s="375">
        <f>F21/$F$22%</f>
        <v>3.7288135593220337</v>
      </c>
      <c r="H21" s="374">
        <f>'19'!K22</f>
        <v>4</v>
      </c>
      <c r="I21" s="375">
        <f t="shared" si="2"/>
        <v>1.3377926421404682</v>
      </c>
      <c r="J21" s="376">
        <f t="shared" si="3"/>
        <v>29</v>
      </c>
      <c r="K21" s="377">
        <f>J21/$J$22%</f>
        <v>4.6548956661316208</v>
      </c>
      <c r="L21" s="376">
        <f>D21+H21</f>
        <v>10</v>
      </c>
      <c r="M21" s="377">
        <f>L21/$L$22%</f>
        <v>1.5772870662460567</v>
      </c>
      <c r="N21" s="378" t="s">
        <v>37</v>
      </c>
    </row>
    <row r="22" spans="1:14" ht="21.75" customHeight="1">
      <c r="A22" s="379" t="s">
        <v>11</v>
      </c>
      <c r="B22" s="380">
        <f t="shared" ref="B22:M22" si="8">SUM(B11:B21)</f>
        <v>328</v>
      </c>
      <c r="C22" s="381">
        <f t="shared" si="8"/>
        <v>100.00000000000001</v>
      </c>
      <c r="D22" s="380">
        <f t="shared" si="8"/>
        <v>335</v>
      </c>
      <c r="E22" s="381">
        <f t="shared" si="8"/>
        <v>100.00000000000003</v>
      </c>
      <c r="F22" s="380">
        <f t="shared" si="8"/>
        <v>295</v>
      </c>
      <c r="G22" s="381">
        <f t="shared" si="8"/>
        <v>99.999999999999986</v>
      </c>
      <c r="H22" s="380">
        <f t="shared" si="8"/>
        <v>299</v>
      </c>
      <c r="I22" s="381">
        <f t="shared" si="8"/>
        <v>100.00000000000001</v>
      </c>
      <c r="J22" s="380">
        <f t="shared" si="8"/>
        <v>623</v>
      </c>
      <c r="K22" s="381">
        <f t="shared" si="8"/>
        <v>99.999999999999986</v>
      </c>
      <c r="L22" s="380">
        <f t="shared" si="8"/>
        <v>634</v>
      </c>
      <c r="M22" s="381">
        <f t="shared" si="8"/>
        <v>100.00000000000003</v>
      </c>
      <c r="N22" s="382" t="s">
        <v>12</v>
      </c>
    </row>
  </sheetData>
  <mergeCells count="15">
    <mergeCell ref="A3:N3"/>
    <mergeCell ref="A4:N4"/>
    <mergeCell ref="A5:N5"/>
    <mergeCell ref="A6:N6"/>
    <mergeCell ref="A8:A10"/>
    <mergeCell ref="B8:E8"/>
    <mergeCell ref="F8:I8"/>
    <mergeCell ref="J8:M8"/>
    <mergeCell ref="N8:N10"/>
    <mergeCell ref="D9:E9"/>
    <mergeCell ref="B9:C9"/>
    <mergeCell ref="H9:I9"/>
    <mergeCell ref="F9:G9"/>
    <mergeCell ref="L9:M9"/>
    <mergeCell ref="J9:K9"/>
  </mergeCells>
  <printOptions horizontalCentered="1"/>
  <pageMargins left="0" right="0" top="0.47244094488188981" bottom="0" header="0" footer="0"/>
  <pageSetup paperSize="9" scale="89" fitToWidth="0" fitToHeight="0" orientation="landscape" r:id="rId1"/>
  <headerFooter>
    <oddFooter>&amp;C_&amp;P_</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60"/>
  <sheetViews>
    <sheetView rightToLeft="1" view="pageBreakPreview" topLeftCell="A13" zoomScaleNormal="100" zoomScaleSheetLayoutView="100" workbookViewId="0">
      <selection activeCell="A26" sqref="A26:N26"/>
    </sheetView>
  </sheetViews>
  <sheetFormatPr defaultColWidth="9.140625" defaultRowHeight="12.75"/>
  <cols>
    <col min="1" max="1" width="14.140625" style="1" customWidth="1"/>
    <col min="2" max="11" width="8.42578125" style="1" customWidth="1"/>
    <col min="12" max="13" width="8.85546875" style="1" customWidth="1"/>
    <col min="14" max="14" width="16.42578125" style="1" customWidth="1"/>
    <col min="15" max="16384" width="9.140625" style="1"/>
  </cols>
  <sheetData>
    <row r="1" spans="1:18" s="3" customFormat="1" ht="30.75">
      <c r="A1" s="444" t="s">
        <v>101</v>
      </c>
      <c r="B1" s="445"/>
      <c r="C1" s="445"/>
      <c r="D1" s="445"/>
      <c r="E1" s="445"/>
      <c r="F1" s="445"/>
      <c r="G1" s="445"/>
      <c r="H1" s="445"/>
      <c r="I1" s="445"/>
      <c r="J1" s="445"/>
      <c r="K1" s="445"/>
      <c r="L1" s="445"/>
      <c r="M1" s="447"/>
      <c r="N1" s="446" t="s">
        <v>124</v>
      </c>
    </row>
    <row r="2" spans="1:18" s="3" customFormat="1" ht="12" customHeight="1">
      <c r="A2" s="151"/>
      <c r="B2" s="152"/>
      <c r="C2" s="152"/>
      <c r="D2" s="152"/>
      <c r="E2" s="152"/>
      <c r="F2" s="152"/>
      <c r="G2" s="151"/>
      <c r="H2" s="151"/>
      <c r="I2" s="151"/>
      <c r="J2" s="152"/>
      <c r="K2" s="152"/>
      <c r="L2" s="152"/>
      <c r="M2" s="152"/>
    </row>
    <row r="3" spans="1:18" s="499" customFormat="1" ht="23.25">
      <c r="A3" s="675" t="s">
        <v>159</v>
      </c>
      <c r="B3" s="675"/>
      <c r="C3" s="675"/>
      <c r="D3" s="675"/>
      <c r="E3" s="675"/>
      <c r="F3" s="675"/>
      <c r="G3" s="675"/>
      <c r="H3" s="675"/>
      <c r="I3" s="675"/>
      <c r="J3" s="675"/>
      <c r="K3" s="675"/>
      <c r="L3" s="675"/>
      <c r="M3" s="675"/>
      <c r="N3" s="675"/>
    </row>
    <row r="4" spans="1:18" s="497" customFormat="1" ht="21.75">
      <c r="A4" s="718" t="s">
        <v>505</v>
      </c>
      <c r="B4" s="718"/>
      <c r="C4" s="718"/>
      <c r="D4" s="718"/>
      <c r="E4" s="718"/>
      <c r="F4" s="718"/>
      <c r="G4" s="718"/>
      <c r="H4" s="718"/>
      <c r="I4" s="718"/>
      <c r="J4" s="718"/>
      <c r="K4" s="718"/>
      <c r="L4" s="718"/>
      <c r="M4" s="718"/>
      <c r="N4" s="718"/>
    </row>
    <row r="5" spans="1:18" ht="15">
      <c r="A5" s="656" t="s">
        <v>160</v>
      </c>
      <c r="B5" s="656"/>
      <c r="C5" s="656"/>
      <c r="D5" s="656"/>
      <c r="E5" s="656"/>
      <c r="F5" s="656"/>
      <c r="G5" s="656"/>
      <c r="H5" s="656"/>
      <c r="I5" s="656"/>
      <c r="J5" s="656"/>
      <c r="K5" s="656"/>
      <c r="L5" s="656"/>
      <c r="M5" s="656"/>
      <c r="N5" s="656"/>
    </row>
    <row r="6" spans="1:18" ht="15">
      <c r="A6" s="656" t="s">
        <v>506</v>
      </c>
      <c r="B6" s="656"/>
      <c r="C6" s="656"/>
      <c r="D6" s="656"/>
      <c r="E6" s="656"/>
      <c r="F6" s="656"/>
      <c r="G6" s="656"/>
      <c r="H6" s="656"/>
      <c r="I6" s="656"/>
      <c r="J6" s="656"/>
      <c r="K6" s="656"/>
      <c r="L6" s="656"/>
      <c r="M6" s="656"/>
      <c r="N6" s="656"/>
    </row>
    <row r="7" spans="1:18" s="17" customFormat="1" ht="13.5" customHeight="1">
      <c r="A7" s="14" t="s">
        <v>198</v>
      </c>
      <c r="B7" s="15"/>
      <c r="C7" s="15"/>
      <c r="D7" s="15"/>
      <c r="E7" s="15"/>
      <c r="F7" s="15"/>
      <c r="G7" s="15"/>
      <c r="H7" s="15"/>
      <c r="I7" s="15"/>
      <c r="J7" s="15"/>
      <c r="K7" s="15"/>
      <c r="L7" s="15"/>
      <c r="M7" s="15"/>
      <c r="N7" s="16" t="s">
        <v>263</v>
      </c>
    </row>
    <row r="8" spans="1:18" ht="18" customHeight="1">
      <c r="A8" s="719" t="s">
        <v>29</v>
      </c>
      <c r="B8" s="722" t="s">
        <v>310</v>
      </c>
      <c r="C8" s="722"/>
      <c r="D8" s="722"/>
      <c r="E8" s="722"/>
      <c r="F8" s="722"/>
      <c r="G8" s="722"/>
      <c r="H8" s="722"/>
      <c r="I8" s="722"/>
      <c r="J8" s="722"/>
      <c r="K8" s="722"/>
      <c r="L8" s="723" t="s">
        <v>429</v>
      </c>
      <c r="M8" s="723"/>
      <c r="N8" s="725" t="s">
        <v>30</v>
      </c>
    </row>
    <row r="9" spans="1:18" ht="24" customHeight="1">
      <c r="A9" s="720"/>
      <c r="B9" s="728" t="s">
        <v>120</v>
      </c>
      <c r="C9" s="728"/>
      <c r="D9" s="728" t="s">
        <v>121</v>
      </c>
      <c r="E9" s="728"/>
      <c r="F9" s="728" t="s">
        <v>122</v>
      </c>
      <c r="G9" s="728"/>
      <c r="H9" s="728" t="s">
        <v>123</v>
      </c>
      <c r="I9" s="728"/>
      <c r="J9" s="728" t="s">
        <v>11</v>
      </c>
      <c r="K9" s="728"/>
      <c r="L9" s="724"/>
      <c r="M9" s="724"/>
      <c r="N9" s="726"/>
    </row>
    <row r="10" spans="1:18" ht="27.75" customHeight="1">
      <c r="A10" s="720"/>
      <c r="B10" s="729" t="s">
        <v>284</v>
      </c>
      <c r="C10" s="730"/>
      <c r="D10" s="729" t="s">
        <v>285</v>
      </c>
      <c r="E10" s="730"/>
      <c r="F10" s="729" t="s">
        <v>286</v>
      </c>
      <c r="G10" s="730"/>
      <c r="H10" s="729" t="s">
        <v>391</v>
      </c>
      <c r="I10" s="730"/>
      <c r="J10" s="730" t="s">
        <v>12</v>
      </c>
      <c r="K10" s="730"/>
      <c r="L10" s="724"/>
      <c r="M10" s="724"/>
      <c r="N10" s="726"/>
    </row>
    <row r="11" spans="1:18" ht="48.75" customHeight="1">
      <c r="A11" s="721"/>
      <c r="B11" s="485" t="s">
        <v>334</v>
      </c>
      <c r="C11" s="485" t="s">
        <v>335</v>
      </c>
      <c r="D11" s="485" t="s">
        <v>334</v>
      </c>
      <c r="E11" s="485" t="s">
        <v>335</v>
      </c>
      <c r="F11" s="485" t="s">
        <v>334</v>
      </c>
      <c r="G11" s="485" t="s">
        <v>335</v>
      </c>
      <c r="H11" s="485" t="s">
        <v>334</v>
      </c>
      <c r="I11" s="485" t="s">
        <v>335</v>
      </c>
      <c r="J11" s="485" t="s">
        <v>334</v>
      </c>
      <c r="K11" s="485" t="s">
        <v>335</v>
      </c>
      <c r="L11" s="485" t="s">
        <v>334</v>
      </c>
      <c r="M11" s="485" t="s">
        <v>335</v>
      </c>
      <c r="N11" s="727"/>
      <c r="Q11" s="1" t="s">
        <v>362</v>
      </c>
      <c r="R11" s="1" t="s">
        <v>363</v>
      </c>
    </row>
    <row r="12" spans="1:18" ht="26.25" customHeight="1" thickBot="1">
      <c r="A12" s="83" t="s">
        <v>31</v>
      </c>
      <c r="B12" s="486">
        <v>51</v>
      </c>
      <c r="C12" s="303">
        <v>13</v>
      </c>
      <c r="D12" s="303">
        <v>7</v>
      </c>
      <c r="E12" s="303">
        <v>1</v>
      </c>
      <c r="F12" s="303">
        <v>9</v>
      </c>
      <c r="G12" s="303">
        <v>2</v>
      </c>
      <c r="H12" s="303">
        <v>0</v>
      </c>
      <c r="I12" s="303">
        <v>0</v>
      </c>
      <c r="J12" s="304">
        <f>Table_Default__XLS_TAB_27_188736[[#This Row],[BAAN_SMALLERQATAR]]+Table_Default__XLS_TAB_27_188736[[#This Row],[RAJEE]]+Table_Default__XLS_TAB_27_188736[[#This Row],[KHULLA]]+Table_Default__XLS_TAB_27_188736[[#This Row],[Column8]]</f>
        <v>67</v>
      </c>
      <c r="K12" s="304">
        <f>Table_Default__XLS_TAB_27_188736[[#This Row],[Column2]]+Table_Default__XLS_TAB_27_188736[[#This Row],[Column3]]+Table_Default__XLS_TAB_27_188736[[#This Row],[Column4]]+Table_Default__XLS_TAB_27_188736[[#This Row],[Column9]]</f>
        <v>16</v>
      </c>
      <c r="L12" s="305">
        <f>Table_Default__XLS_TAB_27_188736[[#This Row],[TOTAL]]/Table_Default__XLS_TAB_27_188736[[#Totals],[TOTAL]]%</f>
        <v>20</v>
      </c>
      <c r="M12" s="305">
        <f>Table_Default__XLS_TAB_27_188736[[#This Row],[Column1]]/Table_Default__XLS_TAB_27_188736[[#Totals],[Column1]]%</f>
        <v>5.3511705685618729</v>
      </c>
      <c r="N12" s="489" t="s">
        <v>32</v>
      </c>
      <c r="P12" s="63" t="s">
        <v>117</v>
      </c>
      <c r="Q12" s="177">
        <f>Table_Default__XLS_TAB_27_188736[[#This Row],[Column6]]</f>
        <v>20</v>
      </c>
      <c r="R12" s="177">
        <f>Table_Default__XLS_TAB_27_188736[[#This Row],[Column7]]</f>
        <v>5.3511705685618729</v>
      </c>
    </row>
    <row r="13" spans="1:18" ht="18.75" customHeight="1" thickBot="1">
      <c r="A13" s="96">
        <v>-1</v>
      </c>
      <c r="B13" s="486">
        <v>133</v>
      </c>
      <c r="C13" s="303">
        <v>145</v>
      </c>
      <c r="D13" s="303">
        <v>65</v>
      </c>
      <c r="E13" s="303">
        <v>55</v>
      </c>
      <c r="F13" s="303">
        <v>7</v>
      </c>
      <c r="G13" s="303">
        <v>15</v>
      </c>
      <c r="H13" s="303">
        <v>4</v>
      </c>
      <c r="I13" s="303">
        <v>1</v>
      </c>
      <c r="J13" s="304">
        <f>Table_Default__XLS_TAB_27_188736[[#This Row],[BAAN_SMALLERQATAR]]+Table_Default__XLS_TAB_27_188736[[#This Row],[RAJEE]]+Table_Default__XLS_TAB_27_188736[[#This Row],[KHULLA]]+Table_Default__XLS_TAB_27_188736[[#This Row],[Column8]]</f>
        <v>209</v>
      </c>
      <c r="K13" s="304">
        <f>Table_Default__XLS_TAB_27_188736[[#This Row],[Column2]]+Table_Default__XLS_TAB_27_188736[[#This Row],[Column3]]+Table_Default__XLS_TAB_27_188736[[#This Row],[Column4]]+Table_Default__XLS_TAB_27_188736[[#This Row],[Column9]]</f>
        <v>216</v>
      </c>
      <c r="L13" s="305">
        <f>Table_Default__XLS_TAB_27_188736[[#This Row],[TOTAL]]/Table_Default__XLS_TAB_27_188736[[#Totals],[TOTAL]]%</f>
        <v>62.388059701492537</v>
      </c>
      <c r="M13" s="306">
        <f>Table_Default__XLS_TAB_27_188736[[#This Row],[Column1]]/Table_Default__XLS_TAB_27_188736[[#Totals],[Column1]]%</f>
        <v>72.240802675585286</v>
      </c>
      <c r="N13" s="490">
        <v>-1</v>
      </c>
      <c r="P13" s="34">
        <f>A13</f>
        <v>-1</v>
      </c>
      <c r="Q13" s="177">
        <f>Table_Default__XLS_TAB_27_188736[[#This Row],[Column6]]</f>
        <v>62.388059701492537</v>
      </c>
      <c r="R13" s="177">
        <f>Table_Default__XLS_TAB_27_188736[[#This Row],[Column7]]</f>
        <v>72.240802675585286</v>
      </c>
    </row>
    <row r="14" spans="1:18" ht="18.75" customHeight="1" thickBot="1">
      <c r="A14" s="197">
        <v>1</v>
      </c>
      <c r="B14" s="486">
        <v>1</v>
      </c>
      <c r="C14" s="303">
        <v>2</v>
      </c>
      <c r="D14" s="303">
        <v>2</v>
      </c>
      <c r="E14" s="303">
        <v>5</v>
      </c>
      <c r="F14" s="303">
        <v>0</v>
      </c>
      <c r="G14" s="303">
        <v>1</v>
      </c>
      <c r="H14" s="303">
        <v>0</v>
      </c>
      <c r="I14" s="303">
        <v>0</v>
      </c>
      <c r="J14" s="304">
        <f>Table_Default__XLS_TAB_27_188736[[#This Row],[BAAN_SMALLERQATAR]]+Table_Default__XLS_TAB_27_188736[[#This Row],[RAJEE]]+Table_Default__XLS_TAB_27_188736[[#This Row],[KHULLA]]+Table_Default__XLS_TAB_27_188736[[#This Row],[Column8]]</f>
        <v>3</v>
      </c>
      <c r="K14" s="304">
        <f>Table_Default__XLS_TAB_27_188736[[#This Row],[Column2]]+Table_Default__XLS_TAB_27_188736[[#This Row],[Column3]]+Table_Default__XLS_TAB_27_188736[[#This Row],[Column4]]+Table_Default__XLS_TAB_27_188736[[#This Row],[Column9]]</f>
        <v>8</v>
      </c>
      <c r="L14" s="305">
        <f>Table_Default__XLS_TAB_27_188736[[#This Row],[TOTAL]]/Table_Default__XLS_TAB_27_188736[[#Totals],[TOTAL]]%</f>
        <v>0.89552238805970152</v>
      </c>
      <c r="M14" s="305">
        <f>Table_Default__XLS_TAB_27_188736[[#This Row],[Column1]]/Table_Default__XLS_TAB_27_188736[[#Totals],[Column1]]%</f>
        <v>2.6755852842809364</v>
      </c>
      <c r="N14" s="491">
        <v>1</v>
      </c>
      <c r="P14" s="34">
        <f t="shared" ref="P14:P18" si="0">A14</f>
        <v>1</v>
      </c>
      <c r="Q14" s="177">
        <f>Table_Default__XLS_TAB_27_188736[[#This Row],[Column6]]</f>
        <v>0.89552238805970152</v>
      </c>
      <c r="R14" s="177">
        <f>Table_Default__XLS_TAB_27_188736[[#This Row],[Column7]]</f>
        <v>2.6755852842809364</v>
      </c>
    </row>
    <row r="15" spans="1:18" ht="18.75" customHeight="1" thickBot="1">
      <c r="A15" s="96">
        <v>2</v>
      </c>
      <c r="B15" s="486">
        <v>3</v>
      </c>
      <c r="C15" s="303">
        <v>0</v>
      </c>
      <c r="D15" s="303">
        <v>4</v>
      </c>
      <c r="E15" s="303">
        <v>3</v>
      </c>
      <c r="F15" s="303">
        <v>0</v>
      </c>
      <c r="G15" s="303">
        <v>3</v>
      </c>
      <c r="H15" s="303">
        <v>1</v>
      </c>
      <c r="I15" s="303">
        <v>0</v>
      </c>
      <c r="J15" s="304">
        <f>Table_Default__XLS_TAB_27_188736[[#This Row],[BAAN_SMALLERQATAR]]+Table_Default__XLS_TAB_27_188736[[#This Row],[RAJEE]]+Table_Default__XLS_TAB_27_188736[[#This Row],[KHULLA]]+Table_Default__XLS_TAB_27_188736[[#This Row],[Column8]]</f>
        <v>8</v>
      </c>
      <c r="K15" s="304">
        <f>Table_Default__XLS_TAB_27_188736[[#This Row],[Column2]]+Table_Default__XLS_TAB_27_188736[[#This Row],[Column3]]+Table_Default__XLS_TAB_27_188736[[#This Row],[Column4]]+Table_Default__XLS_TAB_27_188736[[#This Row],[Column9]]</f>
        <v>6</v>
      </c>
      <c r="L15" s="305">
        <f>Table_Default__XLS_TAB_27_188736[[#This Row],[TOTAL]]/Table_Default__XLS_TAB_27_188736[[#Totals],[TOTAL]]%</f>
        <v>2.3880597014925371</v>
      </c>
      <c r="M15" s="305">
        <f>Table_Default__XLS_TAB_27_188736[[#This Row],[Column1]]/Table_Default__XLS_TAB_27_188736[[#Totals],[Column1]]%</f>
        <v>2.0066889632107023</v>
      </c>
      <c r="N15" s="490">
        <v>2</v>
      </c>
      <c r="P15" s="34">
        <f t="shared" si="0"/>
        <v>2</v>
      </c>
      <c r="Q15" s="177">
        <f>Table_Default__XLS_TAB_27_188736[[#This Row],[Column6]]</f>
        <v>2.3880597014925371</v>
      </c>
      <c r="R15" s="177">
        <f>Table_Default__XLS_TAB_27_188736[[#This Row],[Column7]]</f>
        <v>2.0066889632107023</v>
      </c>
    </row>
    <row r="16" spans="1:18" ht="18.75" customHeight="1" thickBot="1">
      <c r="A16" s="197">
        <v>3</v>
      </c>
      <c r="B16" s="486">
        <v>1</v>
      </c>
      <c r="C16" s="303">
        <v>1</v>
      </c>
      <c r="D16" s="303">
        <v>0</v>
      </c>
      <c r="E16" s="303">
        <v>3</v>
      </c>
      <c r="F16" s="303">
        <v>0</v>
      </c>
      <c r="G16" s="303">
        <v>2</v>
      </c>
      <c r="H16" s="303">
        <v>0</v>
      </c>
      <c r="I16" s="303">
        <v>0</v>
      </c>
      <c r="J16" s="304">
        <f>Table_Default__XLS_TAB_27_188736[[#This Row],[BAAN_SMALLERQATAR]]+Table_Default__XLS_TAB_27_188736[[#This Row],[RAJEE]]+Table_Default__XLS_TAB_27_188736[[#This Row],[KHULLA]]+Table_Default__XLS_TAB_27_188736[[#This Row],[Column8]]</f>
        <v>1</v>
      </c>
      <c r="K16" s="304">
        <f>Table_Default__XLS_TAB_27_188736[[#This Row],[Column2]]+Table_Default__XLS_TAB_27_188736[[#This Row],[Column3]]+Table_Default__XLS_TAB_27_188736[[#This Row],[Column4]]+Table_Default__XLS_TAB_27_188736[[#This Row],[Column9]]</f>
        <v>6</v>
      </c>
      <c r="L16" s="305">
        <f>Table_Default__XLS_TAB_27_188736[[#This Row],[TOTAL]]/Table_Default__XLS_TAB_27_188736[[#Totals],[TOTAL]]%</f>
        <v>0.29850746268656714</v>
      </c>
      <c r="M16" s="305">
        <f>Table_Default__XLS_TAB_27_188736[[#This Row],[Column1]]/Table_Default__XLS_TAB_27_188736[[#Totals],[Column1]]%</f>
        <v>2.0066889632107023</v>
      </c>
      <c r="N16" s="491">
        <v>3</v>
      </c>
      <c r="P16" s="34">
        <f t="shared" si="0"/>
        <v>3</v>
      </c>
      <c r="Q16" s="177">
        <f>Table_Default__XLS_TAB_27_188736[[#This Row],[Column6]]</f>
        <v>0.29850746268656714</v>
      </c>
      <c r="R16" s="177">
        <f>Table_Default__XLS_TAB_27_188736[[#This Row],[Column7]]</f>
        <v>2.0066889632107023</v>
      </c>
    </row>
    <row r="17" spans="1:18" ht="18.75" customHeight="1" thickBot="1">
      <c r="A17" s="96">
        <v>4</v>
      </c>
      <c r="B17" s="486">
        <v>1</v>
      </c>
      <c r="C17" s="303">
        <v>1</v>
      </c>
      <c r="D17" s="303">
        <v>3</v>
      </c>
      <c r="E17" s="303">
        <v>2</v>
      </c>
      <c r="F17" s="303">
        <v>0</v>
      </c>
      <c r="G17" s="303">
        <v>0</v>
      </c>
      <c r="H17" s="303">
        <v>0</v>
      </c>
      <c r="I17" s="303">
        <v>1</v>
      </c>
      <c r="J17" s="304">
        <f>Table_Default__XLS_TAB_27_188736[[#This Row],[BAAN_SMALLERQATAR]]+Table_Default__XLS_TAB_27_188736[[#This Row],[RAJEE]]+Table_Default__XLS_TAB_27_188736[[#This Row],[KHULLA]]+Table_Default__XLS_TAB_27_188736[[#This Row],[Column8]]</f>
        <v>4</v>
      </c>
      <c r="K17" s="304">
        <f>Table_Default__XLS_TAB_27_188736[[#This Row],[Column2]]+Table_Default__XLS_TAB_27_188736[[#This Row],[Column3]]+Table_Default__XLS_TAB_27_188736[[#This Row],[Column4]]+Table_Default__XLS_TAB_27_188736[[#This Row],[Column9]]</f>
        <v>4</v>
      </c>
      <c r="L17" s="305">
        <f>Table_Default__XLS_TAB_27_188736[[#This Row],[TOTAL]]/Table_Default__XLS_TAB_27_188736[[#Totals],[TOTAL]]%</f>
        <v>1.1940298507462686</v>
      </c>
      <c r="M17" s="305">
        <f>Table_Default__XLS_TAB_27_188736[[#This Row],[Column1]]/Table_Default__XLS_TAB_27_188736[[#Totals],[Column1]]%</f>
        <v>1.3377926421404682</v>
      </c>
      <c r="N17" s="490">
        <v>4</v>
      </c>
      <c r="P17" s="34">
        <f t="shared" si="0"/>
        <v>4</v>
      </c>
      <c r="Q17" s="177">
        <f>Table_Default__XLS_TAB_27_188736[[#This Row],[Column6]]</f>
        <v>1.1940298507462686</v>
      </c>
      <c r="R17" s="177">
        <f>Table_Default__XLS_TAB_27_188736[[#This Row],[Column7]]</f>
        <v>1.3377926421404682</v>
      </c>
    </row>
    <row r="18" spans="1:18" ht="18.75" customHeight="1" thickBot="1">
      <c r="A18" s="197" t="s">
        <v>33</v>
      </c>
      <c r="B18" s="486">
        <v>4</v>
      </c>
      <c r="C18" s="303">
        <v>8</v>
      </c>
      <c r="D18" s="303">
        <v>8</v>
      </c>
      <c r="E18" s="303">
        <v>10</v>
      </c>
      <c r="F18" s="303">
        <v>1</v>
      </c>
      <c r="G18" s="303">
        <v>0</v>
      </c>
      <c r="H18" s="303">
        <v>0</v>
      </c>
      <c r="I18" s="303">
        <v>0</v>
      </c>
      <c r="J18" s="304">
        <f>Table_Default__XLS_TAB_27_188736[[#This Row],[BAAN_SMALLERQATAR]]+Table_Default__XLS_TAB_27_188736[[#This Row],[RAJEE]]+Table_Default__XLS_TAB_27_188736[[#This Row],[KHULLA]]+Table_Default__XLS_TAB_27_188736[[#This Row],[Column8]]</f>
        <v>13</v>
      </c>
      <c r="K18" s="304">
        <f>Table_Default__XLS_TAB_27_188736[[#This Row],[Column2]]+Table_Default__XLS_TAB_27_188736[[#This Row],[Column3]]+Table_Default__XLS_TAB_27_188736[[#This Row],[Column4]]+Table_Default__XLS_TAB_27_188736[[#This Row],[Column9]]</f>
        <v>18</v>
      </c>
      <c r="L18" s="305">
        <f>Table_Default__XLS_TAB_27_188736[[#This Row],[TOTAL]]/Table_Default__XLS_TAB_27_188736[[#Totals],[TOTAL]]%</f>
        <v>3.8805970149253732</v>
      </c>
      <c r="M18" s="305">
        <f>Table_Default__XLS_TAB_27_188736[[#This Row],[Column1]]/Table_Default__XLS_TAB_27_188736[[#Totals],[Column1]]%</f>
        <v>6.0200668896321066</v>
      </c>
      <c r="N18" s="492" t="s">
        <v>207</v>
      </c>
      <c r="P18" s="34" t="str">
        <f t="shared" si="0"/>
        <v xml:space="preserve"> 5 - 9</v>
      </c>
      <c r="Q18" s="177">
        <f>Table_Default__XLS_TAB_27_188736[[#This Row],[Column6]]</f>
        <v>3.8805970149253732</v>
      </c>
      <c r="R18" s="177">
        <f>Table_Default__XLS_TAB_27_188736[[#This Row],[Column7]]</f>
        <v>6.0200668896321066</v>
      </c>
    </row>
    <row r="19" spans="1:18" ht="18.75" customHeight="1" thickBot="1">
      <c r="A19" s="325" t="s">
        <v>34</v>
      </c>
      <c r="B19" s="487">
        <v>4</v>
      </c>
      <c r="C19" s="307">
        <v>6</v>
      </c>
      <c r="D19" s="307">
        <v>7</v>
      </c>
      <c r="E19" s="307">
        <v>5</v>
      </c>
      <c r="F19" s="307">
        <v>1</v>
      </c>
      <c r="G19" s="307">
        <v>0</v>
      </c>
      <c r="H19" s="307">
        <v>0</v>
      </c>
      <c r="I19" s="307">
        <v>0</v>
      </c>
      <c r="J19" s="304">
        <f>Table_Default__XLS_TAB_27_188736[[#This Row],[BAAN_SMALLERQATAR]]+Table_Default__XLS_TAB_27_188736[[#This Row],[RAJEE]]+Table_Default__XLS_TAB_27_188736[[#This Row],[KHULLA]]+Table_Default__XLS_TAB_27_188736[[#This Row],[Column8]]</f>
        <v>12</v>
      </c>
      <c r="K19" s="304">
        <f>Table_Default__XLS_TAB_27_188736[[#This Row],[Column2]]+Table_Default__XLS_TAB_27_188736[[#This Row],[Column3]]+Table_Default__XLS_TAB_27_188736[[#This Row],[Column4]]+Table_Default__XLS_TAB_27_188736[[#This Row],[Column9]]</f>
        <v>11</v>
      </c>
      <c r="L19" s="308">
        <f>Table_Default__XLS_TAB_27_188736[[#This Row],[TOTAL]]/Table_Default__XLS_TAB_27_188736[[#Totals],[TOTAL]]%</f>
        <v>3.5820895522388061</v>
      </c>
      <c r="M19" s="308">
        <f>Table_Default__XLS_TAB_27_188736[[#This Row],[Column1]]/Table_Default__XLS_TAB_27_188736[[#Totals],[Column1]]%</f>
        <v>3.6789297658862874</v>
      </c>
      <c r="N19" s="493" t="s">
        <v>98</v>
      </c>
      <c r="P19" s="334" t="s">
        <v>361</v>
      </c>
      <c r="Q19" s="177">
        <f>SUM(L19:L22)</f>
        <v>8.9552238805970141</v>
      </c>
      <c r="R19" s="177">
        <f>SUM(M19:M22)</f>
        <v>8.3612040133779253</v>
      </c>
    </row>
    <row r="20" spans="1:18" ht="18.75" customHeight="1" thickBot="1">
      <c r="A20" s="332" t="s">
        <v>35</v>
      </c>
      <c r="B20" s="488">
        <v>7</v>
      </c>
      <c r="C20" s="458">
        <v>4</v>
      </c>
      <c r="D20" s="458">
        <v>1</v>
      </c>
      <c r="E20" s="458">
        <v>3</v>
      </c>
      <c r="F20" s="458">
        <v>1</v>
      </c>
      <c r="G20" s="458">
        <v>1</v>
      </c>
      <c r="H20" s="458">
        <v>0</v>
      </c>
      <c r="I20" s="458">
        <v>0</v>
      </c>
      <c r="J20" s="304">
        <f>Table_Default__XLS_TAB_27_188736[[#This Row],[BAAN_SMALLERQATAR]]+Table_Default__XLS_TAB_27_188736[[#This Row],[RAJEE]]+Table_Default__XLS_TAB_27_188736[[#This Row],[KHULLA]]+Table_Default__XLS_TAB_27_188736[[#This Row],[Column8]]</f>
        <v>9</v>
      </c>
      <c r="K20" s="304">
        <f>Table_Default__XLS_TAB_27_188736[[#This Row],[Column2]]+Table_Default__XLS_TAB_27_188736[[#This Row],[Column3]]+Table_Default__XLS_TAB_27_188736[[#This Row],[Column4]]+Table_Default__XLS_TAB_27_188736[[#This Row],[Column9]]</f>
        <v>8</v>
      </c>
      <c r="L20" s="327">
        <f>Table_Default__XLS_TAB_27_188736[[#This Row],[TOTAL]]/Table_Default__XLS_TAB_27_188736[[#Totals],[TOTAL]]%</f>
        <v>2.6865671641791042</v>
      </c>
      <c r="M20" s="328">
        <f>Table_Default__XLS_TAB_27_188736[[#This Row],[Column1]]/Table_Default__XLS_TAB_27_188736[[#Totals],[Column1]]%</f>
        <v>2.6755852842809364</v>
      </c>
      <c r="N20" s="494" t="s">
        <v>99</v>
      </c>
      <c r="P20" s="324"/>
      <c r="Q20" s="335">
        <f>SUM(Q12:Q19)</f>
        <v>100.00000000000001</v>
      </c>
      <c r="R20" s="335">
        <f>SUM(R12:R19)</f>
        <v>100.00000000000001</v>
      </c>
    </row>
    <row r="21" spans="1:18" ht="18.75" customHeight="1" thickBot="1">
      <c r="A21" s="326" t="s">
        <v>36</v>
      </c>
      <c r="B21" s="488">
        <v>1</v>
      </c>
      <c r="C21" s="458">
        <v>0</v>
      </c>
      <c r="D21" s="458">
        <v>2</v>
      </c>
      <c r="E21" s="458">
        <v>2</v>
      </c>
      <c r="F21" s="458">
        <v>0</v>
      </c>
      <c r="G21" s="458">
        <v>0</v>
      </c>
      <c r="H21" s="458">
        <v>0</v>
      </c>
      <c r="I21" s="458">
        <v>0</v>
      </c>
      <c r="J21" s="304">
        <f>Table_Default__XLS_TAB_27_188736[[#This Row],[BAAN_SMALLERQATAR]]+Table_Default__XLS_TAB_27_188736[[#This Row],[RAJEE]]+Table_Default__XLS_TAB_27_188736[[#This Row],[KHULLA]]+Table_Default__XLS_TAB_27_188736[[#This Row],[Column8]]</f>
        <v>3</v>
      </c>
      <c r="K21" s="304">
        <f>Table_Default__XLS_TAB_27_188736[[#This Row],[Column2]]+Table_Default__XLS_TAB_27_188736[[#This Row],[Column3]]+Table_Default__XLS_TAB_27_188736[[#This Row],[Column4]]+Table_Default__XLS_TAB_27_188736[[#This Row],[Column9]]</f>
        <v>2</v>
      </c>
      <c r="L21" s="327">
        <f>Table_Default__XLS_TAB_27_188736[[#This Row],[TOTAL]]/Table_Default__XLS_TAB_27_188736[[#Totals],[TOTAL]]%</f>
        <v>0.89552238805970152</v>
      </c>
      <c r="M21" s="328">
        <f>Table_Default__XLS_TAB_27_188736[[#This Row],[Column1]]/Table_Default__XLS_TAB_27_188736[[#Totals],[Column1]]%</f>
        <v>0.66889632107023411</v>
      </c>
      <c r="N21" s="495" t="s">
        <v>2</v>
      </c>
      <c r="P21" s="324"/>
    </row>
    <row r="22" spans="1:18" ht="18.75" customHeight="1">
      <c r="A22" s="371" t="s">
        <v>37</v>
      </c>
      <c r="B22" s="487">
        <v>3</v>
      </c>
      <c r="C22" s="307">
        <v>2</v>
      </c>
      <c r="D22" s="307">
        <v>3</v>
      </c>
      <c r="E22" s="307">
        <v>1</v>
      </c>
      <c r="F22" s="307">
        <v>0</v>
      </c>
      <c r="G22" s="307">
        <v>1</v>
      </c>
      <c r="H22" s="307">
        <v>0</v>
      </c>
      <c r="I22" s="307">
        <v>0</v>
      </c>
      <c r="J22" s="573">
        <f>Table_Default__XLS_TAB_27_188736[[#This Row],[BAAN_SMALLERQATAR]]+Table_Default__XLS_TAB_27_188736[[#This Row],[RAJEE]]+Table_Default__XLS_TAB_27_188736[[#This Row],[KHULLA]]+Table_Default__XLS_TAB_27_188736[[#This Row],[Column8]]</f>
        <v>6</v>
      </c>
      <c r="K22" s="573">
        <f>Table_Default__XLS_TAB_27_188736[[#This Row],[Column2]]+Table_Default__XLS_TAB_27_188736[[#This Row],[Column3]]+Table_Default__XLS_TAB_27_188736[[#This Row],[Column4]]+Table_Default__XLS_TAB_27_188736[[#This Row],[Column9]]</f>
        <v>4</v>
      </c>
      <c r="L22" s="308">
        <f>Table_Default__XLS_TAB_27_188736[[#This Row],[TOTAL]]/Table_Default__XLS_TAB_27_188736[[#Totals],[TOTAL]]%</f>
        <v>1.791044776119403</v>
      </c>
      <c r="M22" s="308">
        <f>Table_Default__XLS_TAB_27_188736[[#This Row],[Column1]]/Table_Default__XLS_TAB_27_188736[[#Totals],[Column1]]%</f>
        <v>1.3377926421404682</v>
      </c>
      <c r="N22" s="496" t="s">
        <v>37</v>
      </c>
      <c r="P22" s="324"/>
    </row>
    <row r="23" spans="1:18" ht="18.75" customHeight="1">
      <c r="A23" s="367" t="s">
        <v>11</v>
      </c>
      <c r="B23" s="574">
        <f>SUBTOTAL(109,Table_Default__XLS_TAB_27_188736[BAAN_SMALLERQATAR])</f>
        <v>209</v>
      </c>
      <c r="C23" s="569">
        <f>SUBTOTAL(109,Table_Default__XLS_TAB_27_188736[Column2])</f>
        <v>182</v>
      </c>
      <c r="D23" s="569">
        <f>SUBTOTAL(109,Table_Default__XLS_TAB_27_188736[RAJEE])</f>
        <v>102</v>
      </c>
      <c r="E23" s="569">
        <f>SUBTOTAL(109,Table_Default__XLS_TAB_27_188736[Column3])</f>
        <v>90</v>
      </c>
      <c r="F23" s="569">
        <f>SUBTOTAL(109,Table_Default__XLS_TAB_27_188736[KHULLA])</f>
        <v>19</v>
      </c>
      <c r="G23" s="569">
        <f>SUBTOTAL(109,Table_Default__XLS_TAB_27_188736[Column4])</f>
        <v>25</v>
      </c>
      <c r="H23" s="569">
        <f>SUBTOTAL(109,Table_Default__XLS_TAB_27_188736[Column8])</f>
        <v>5</v>
      </c>
      <c r="I23" s="569">
        <f>SUBTOTAL(109,Table_Default__XLS_TAB_27_188736[Column9])</f>
        <v>2</v>
      </c>
      <c r="J23" s="569">
        <f>SUBTOTAL(109,Table_Default__XLS_TAB_27_188736[TOTAL])</f>
        <v>335</v>
      </c>
      <c r="K23" s="569">
        <f>SUBTOTAL(109,Table_Default__XLS_TAB_27_188736[Column1])</f>
        <v>299</v>
      </c>
      <c r="L23" s="570">
        <f>SUBTOTAL(109,Table_Default__XLS_TAB_27_188736[Column6])</f>
        <v>100.00000000000003</v>
      </c>
      <c r="M23" s="570">
        <f>SUBTOTAL(109,Table_Default__XLS_TAB_27_188736[Column7])</f>
        <v>100.00000000000001</v>
      </c>
      <c r="N23" s="568" t="s">
        <v>12</v>
      </c>
    </row>
    <row r="24" spans="1:18" ht="27" customHeight="1">
      <c r="A24" s="367" t="s">
        <v>38</v>
      </c>
      <c r="B24" s="370">
        <f>Table_Default__XLS_TAB_27_188736[[#Totals],[BAAN_SMALLERQATAR]]/Table_Default__XLS_TAB_27_188736[[#Totals],[TOTAL]]%</f>
        <v>62.388059701492537</v>
      </c>
      <c r="C24" s="370">
        <f>Table_Default__XLS_TAB_27_188736[[#Totals],[Column2]]/Table_Default__XLS_TAB_27_188736[[#Totals],[Column1]]%</f>
        <v>60.869565217391298</v>
      </c>
      <c r="D24" s="370">
        <f>Table_Default__XLS_TAB_27_188736[[#Totals],[RAJEE]]/Table_Default__XLS_TAB_27_188736[[#Totals],[TOTAL]]%</f>
        <v>30.447761194029852</v>
      </c>
      <c r="E24" s="370">
        <f>Table_Default__XLS_TAB_27_188736[[#Totals],[Column3]]/Table_Default__XLS_TAB_27_188736[[#Totals],[Column1]]%</f>
        <v>30.100334448160535</v>
      </c>
      <c r="F24" s="370">
        <f>Table_Default__XLS_TAB_27_188736[[#Totals],[KHULLA]]/Table_Default__XLS_TAB_27_188736[[#Totals],[TOTAL]]%</f>
        <v>5.6716417910447756</v>
      </c>
      <c r="G24" s="370">
        <f>Table_Default__XLS_TAB_27_188736[[#Totals],[Column4]]/Table_Default__XLS_TAB_27_188736[[#Totals],[Column1]]%</f>
        <v>8.3612040133779253</v>
      </c>
      <c r="H24" s="370">
        <f>Table_Default__XLS_TAB_27_188736[[#Totals],[Column8]]/Table_Default__XLS_TAB_27_188736[[#Totals],[TOTAL]]%</f>
        <v>1.4925373134328357</v>
      </c>
      <c r="I24" s="370">
        <f>Table_Default__XLS_TAB_27_188736[[#Totals],[Column9]]/Table_Default__XLS_TAB_27_188736[[#Totals],[Column1]]%</f>
        <v>0.66889632107023411</v>
      </c>
      <c r="J24" s="370">
        <f>B24+D24+F24+H24</f>
        <v>100</v>
      </c>
      <c r="K24" s="370">
        <f>C24+E24+G24+I24</f>
        <v>100</v>
      </c>
      <c r="L24" s="731"/>
      <c r="M24" s="732"/>
      <c r="N24" s="732" t="s">
        <v>39</v>
      </c>
    </row>
    <row r="25" spans="1:18">
      <c r="A25" s="19"/>
      <c r="B25" s="19"/>
      <c r="C25" s="19"/>
      <c r="D25" s="19"/>
      <c r="E25" s="19"/>
      <c r="F25" s="19"/>
      <c r="G25" s="19"/>
      <c r="H25" s="19"/>
      <c r="I25" s="19"/>
      <c r="J25" s="19"/>
      <c r="K25" s="19"/>
      <c r="L25" s="19"/>
      <c r="M25" s="19"/>
      <c r="N25" s="19"/>
    </row>
    <row r="26" spans="1:18" ht="21.75">
      <c r="A26" s="718" t="s">
        <v>163</v>
      </c>
      <c r="B26" s="718"/>
      <c r="C26" s="718"/>
      <c r="D26" s="718"/>
      <c r="E26" s="718"/>
      <c r="F26" s="718"/>
      <c r="G26" s="718"/>
      <c r="H26" s="718"/>
      <c r="I26" s="718"/>
      <c r="J26" s="718"/>
      <c r="K26" s="718"/>
      <c r="L26" s="718"/>
      <c r="M26" s="718"/>
      <c r="N26" s="718"/>
    </row>
    <row r="27" spans="1:18" ht="21.75">
      <c r="A27" s="718" t="s">
        <v>505</v>
      </c>
      <c r="B27" s="718"/>
      <c r="C27" s="718"/>
      <c r="D27" s="718"/>
      <c r="E27" s="718"/>
      <c r="F27" s="718"/>
      <c r="G27" s="718"/>
      <c r="H27" s="718"/>
      <c r="I27" s="718"/>
      <c r="J27" s="718"/>
      <c r="K27" s="718"/>
      <c r="L27" s="718"/>
      <c r="M27" s="718"/>
      <c r="N27" s="718"/>
    </row>
    <row r="28" spans="1:18" ht="15">
      <c r="A28" s="656" t="s">
        <v>478</v>
      </c>
      <c r="B28" s="656"/>
      <c r="C28" s="656"/>
      <c r="D28" s="656"/>
      <c r="E28" s="656"/>
      <c r="F28" s="656"/>
      <c r="G28" s="656"/>
      <c r="H28" s="656"/>
      <c r="I28" s="656"/>
      <c r="J28" s="656"/>
      <c r="K28" s="656"/>
      <c r="L28" s="656"/>
      <c r="M28" s="656"/>
      <c r="N28" s="656"/>
    </row>
    <row r="29" spans="1:18" ht="15">
      <c r="A29" s="656" t="s">
        <v>506</v>
      </c>
      <c r="B29" s="656"/>
      <c r="C29" s="656"/>
      <c r="D29" s="656"/>
      <c r="E29" s="656"/>
      <c r="F29" s="656"/>
      <c r="G29" s="656"/>
      <c r="H29" s="656"/>
      <c r="I29" s="656"/>
      <c r="J29" s="656"/>
      <c r="K29" s="656"/>
      <c r="L29" s="656"/>
      <c r="M29" s="656"/>
      <c r="N29" s="656"/>
    </row>
    <row r="30" spans="1:18">
      <c r="A30" s="19"/>
      <c r="B30" s="19"/>
      <c r="C30" s="19"/>
      <c r="D30" s="19"/>
      <c r="E30" s="19"/>
      <c r="F30" s="19"/>
      <c r="G30" s="19"/>
      <c r="H30" s="19"/>
      <c r="I30" s="19"/>
      <c r="J30" s="19"/>
      <c r="K30" s="19"/>
      <c r="L30" s="19"/>
      <c r="M30" s="19"/>
      <c r="N30" s="19"/>
    </row>
    <row r="31" spans="1:18" ht="17.25" customHeight="1">
      <c r="A31" s="733" t="s">
        <v>162</v>
      </c>
      <c r="B31" s="733"/>
      <c r="C31" s="733"/>
      <c r="D31" s="733"/>
      <c r="E31" s="733"/>
      <c r="F31" s="733"/>
      <c r="G31" s="19"/>
      <c r="H31" s="19"/>
      <c r="I31" s="19"/>
      <c r="J31" s="733"/>
      <c r="K31" s="733"/>
      <c r="L31" s="733"/>
      <c r="M31" s="733"/>
      <c r="N31" s="733"/>
    </row>
    <row r="32" spans="1:18" ht="21" customHeight="1">
      <c r="A32" s="19"/>
      <c r="B32" s="19"/>
      <c r="C32" s="19"/>
      <c r="D32" s="19"/>
      <c r="E32" s="19"/>
      <c r="F32" s="19"/>
      <c r="G32" s="19"/>
      <c r="H32" s="19"/>
      <c r="I32" s="19"/>
      <c r="J32" s="19"/>
      <c r="K32" s="19"/>
      <c r="L32" s="19"/>
      <c r="M32" s="19"/>
      <c r="N32" s="19"/>
    </row>
    <row r="33" spans="1:14" ht="21" customHeight="1">
      <c r="A33" s="19"/>
      <c r="B33" s="19"/>
      <c r="C33" s="19"/>
      <c r="D33" s="19"/>
      <c r="E33" s="19"/>
      <c r="F33" s="19"/>
      <c r="G33" s="19"/>
      <c r="H33" s="19"/>
      <c r="I33" s="19"/>
      <c r="J33" s="19"/>
      <c r="K33" s="19"/>
      <c r="L33" s="19"/>
      <c r="M33" s="19"/>
      <c r="N33" s="19"/>
    </row>
    <row r="34" spans="1:14" ht="21" customHeight="1">
      <c r="A34" s="19"/>
      <c r="B34" s="19"/>
      <c r="C34" s="19"/>
      <c r="D34" s="19"/>
      <c r="E34" s="19"/>
      <c r="F34" s="19"/>
      <c r="G34" s="19"/>
      <c r="H34" s="19"/>
      <c r="I34" s="19"/>
      <c r="J34" s="19"/>
      <c r="K34" s="19"/>
      <c r="L34" s="19"/>
      <c r="M34" s="19"/>
      <c r="N34" s="19"/>
    </row>
    <row r="35" spans="1:14" ht="21" customHeight="1">
      <c r="A35" s="19"/>
      <c r="B35" s="19"/>
      <c r="C35" s="19"/>
      <c r="D35" s="19"/>
      <c r="E35" s="19"/>
      <c r="F35" s="19"/>
      <c r="G35" s="19"/>
      <c r="H35" s="19"/>
      <c r="I35" s="19"/>
      <c r="J35" s="19"/>
      <c r="K35" s="19"/>
      <c r="L35" s="19"/>
      <c r="M35" s="19"/>
      <c r="N35" s="19"/>
    </row>
    <row r="36" spans="1:14" ht="21" customHeight="1">
      <c r="A36" s="19"/>
      <c r="B36" s="19"/>
      <c r="C36" s="19"/>
      <c r="D36" s="19"/>
      <c r="E36" s="19"/>
      <c r="F36" s="19"/>
      <c r="G36" s="19"/>
      <c r="H36" s="19"/>
      <c r="I36" s="19"/>
      <c r="J36" s="19"/>
      <c r="K36" s="19"/>
      <c r="L36" s="19"/>
      <c r="M36" s="19"/>
      <c r="N36" s="19"/>
    </row>
    <row r="37" spans="1:14" ht="21" customHeight="1">
      <c r="A37" s="19"/>
      <c r="B37" s="19"/>
      <c r="C37" s="19"/>
      <c r="D37" s="19"/>
      <c r="E37" s="19"/>
      <c r="F37" s="19"/>
      <c r="G37" s="19"/>
      <c r="H37" s="19"/>
      <c r="I37" s="19"/>
      <c r="J37" s="19"/>
      <c r="K37" s="19"/>
      <c r="L37" s="19"/>
      <c r="M37" s="19"/>
      <c r="N37" s="19"/>
    </row>
    <row r="38" spans="1:14" ht="21" customHeight="1">
      <c r="A38" s="19"/>
      <c r="B38" s="19"/>
      <c r="C38" s="19"/>
      <c r="D38" s="19"/>
      <c r="E38" s="19"/>
      <c r="F38" s="19"/>
      <c r="G38" s="19"/>
      <c r="H38" s="19"/>
      <c r="I38" s="19"/>
      <c r="J38" s="19"/>
      <c r="K38" s="19"/>
      <c r="L38" s="19"/>
      <c r="M38" s="19"/>
      <c r="N38" s="19"/>
    </row>
    <row r="39" spans="1:14" ht="21" customHeight="1">
      <c r="A39" s="19"/>
      <c r="B39" s="19"/>
      <c r="C39" s="19"/>
      <c r="D39" s="19"/>
      <c r="E39" s="19"/>
      <c r="F39" s="19"/>
      <c r="G39" s="19"/>
      <c r="H39" s="19"/>
      <c r="I39" s="19"/>
      <c r="J39" s="19"/>
      <c r="K39" s="19"/>
      <c r="L39" s="19"/>
      <c r="M39" s="19"/>
      <c r="N39" s="19"/>
    </row>
    <row r="40" spans="1:14" ht="21" customHeight="1">
      <c r="A40" s="19"/>
      <c r="B40" s="19"/>
      <c r="C40" s="19"/>
      <c r="D40" s="19"/>
      <c r="E40" s="19"/>
      <c r="F40" s="19"/>
      <c r="G40" s="19"/>
      <c r="H40" s="19"/>
      <c r="I40" s="19"/>
      <c r="J40" s="19"/>
      <c r="K40" s="19"/>
      <c r="L40" s="19"/>
      <c r="M40" s="19"/>
      <c r="N40" s="19"/>
    </row>
    <row r="41" spans="1:14" ht="21" customHeight="1">
      <c r="A41" s="19"/>
      <c r="B41" s="19"/>
      <c r="C41" s="19"/>
      <c r="D41" s="19"/>
      <c r="E41" s="19"/>
      <c r="F41" s="19"/>
      <c r="G41" s="19"/>
      <c r="H41" s="19"/>
      <c r="I41" s="19"/>
      <c r="J41" s="19"/>
      <c r="K41" s="19"/>
      <c r="L41" s="19"/>
      <c r="M41" s="19"/>
      <c r="N41" s="19"/>
    </row>
    <row r="42" spans="1:14" ht="21" customHeight="1">
      <c r="A42" s="19"/>
      <c r="B42" s="19"/>
      <c r="C42" s="19"/>
      <c r="D42" s="19"/>
      <c r="E42" s="19"/>
      <c r="F42" s="19"/>
      <c r="G42" s="19"/>
      <c r="H42" s="19"/>
      <c r="I42" s="19"/>
      <c r="J42" s="19"/>
      <c r="K42" s="19"/>
      <c r="L42" s="19"/>
      <c r="M42" s="19"/>
      <c r="N42" s="19"/>
    </row>
    <row r="43" spans="1:14" ht="21" customHeight="1">
      <c r="A43" s="19"/>
      <c r="B43" s="19"/>
      <c r="C43" s="19"/>
      <c r="D43" s="19"/>
      <c r="E43" s="19"/>
      <c r="F43" s="19"/>
      <c r="G43" s="19"/>
      <c r="H43" s="19"/>
      <c r="I43" s="19"/>
      <c r="J43" s="19"/>
      <c r="K43" s="19"/>
      <c r="L43" s="19"/>
      <c r="M43" s="19"/>
      <c r="N43" s="19"/>
    </row>
    <row r="44" spans="1:14" ht="21" customHeight="1">
      <c r="A44" s="19"/>
      <c r="B44" s="19"/>
      <c r="C44" s="19"/>
      <c r="D44" s="19"/>
      <c r="E44" s="19"/>
      <c r="F44" s="19"/>
      <c r="G44" s="19"/>
      <c r="H44" s="19"/>
      <c r="I44" s="19"/>
      <c r="J44" s="19"/>
      <c r="K44" s="19"/>
      <c r="L44" s="19"/>
      <c r="M44" s="19"/>
      <c r="N44" s="19"/>
    </row>
    <row r="45" spans="1:14" ht="21" customHeight="1">
      <c r="A45" s="19"/>
      <c r="B45" s="19"/>
      <c r="C45" s="19"/>
      <c r="D45" s="19"/>
      <c r="E45" s="19"/>
      <c r="F45" s="19"/>
      <c r="G45" s="19"/>
      <c r="H45" s="19"/>
      <c r="I45" s="19"/>
      <c r="J45" s="19"/>
      <c r="K45" s="19"/>
      <c r="L45" s="19"/>
      <c r="M45" s="19"/>
      <c r="N45" s="19"/>
    </row>
    <row r="46" spans="1:14" ht="21" customHeight="1">
      <c r="A46" s="19"/>
      <c r="B46" s="19"/>
      <c r="C46" s="19"/>
      <c r="D46" s="19"/>
      <c r="E46" s="19"/>
      <c r="F46" s="19"/>
      <c r="G46" s="19"/>
      <c r="H46" s="19"/>
      <c r="I46" s="19"/>
      <c r="J46" s="19"/>
      <c r="K46" s="19"/>
      <c r="L46" s="19"/>
      <c r="M46" s="19"/>
      <c r="N46" s="19"/>
    </row>
    <row r="47" spans="1:14" ht="21" customHeight="1">
      <c r="A47" s="19"/>
      <c r="B47" s="19"/>
      <c r="C47" s="19"/>
      <c r="D47" s="19"/>
      <c r="E47" s="19"/>
      <c r="F47" s="19"/>
      <c r="G47" s="19"/>
      <c r="H47" s="19"/>
      <c r="I47" s="19"/>
      <c r="J47" s="19"/>
      <c r="K47" s="19"/>
      <c r="L47" s="19"/>
      <c r="M47" s="19"/>
      <c r="N47" s="19"/>
    </row>
    <row r="48" spans="1:14">
      <c r="A48" s="19"/>
      <c r="B48" s="19"/>
      <c r="C48" s="19"/>
      <c r="D48" s="19"/>
      <c r="E48" s="19"/>
      <c r="F48" s="19"/>
      <c r="G48" s="19"/>
      <c r="H48" s="19"/>
      <c r="I48" s="19"/>
      <c r="J48" s="19"/>
      <c r="K48" s="19"/>
      <c r="L48" s="19"/>
      <c r="M48" s="19"/>
      <c r="N48" s="19"/>
    </row>
    <row r="49" spans="1:14">
      <c r="A49" s="19"/>
      <c r="B49" s="19"/>
      <c r="C49" s="19"/>
      <c r="D49" s="19"/>
      <c r="E49" s="19"/>
      <c r="F49" s="19"/>
      <c r="G49" s="19"/>
      <c r="H49" s="19"/>
      <c r="I49" s="19"/>
      <c r="J49" s="19"/>
      <c r="K49" s="19"/>
      <c r="L49" s="19"/>
      <c r="M49" s="19"/>
      <c r="N49" s="19"/>
    </row>
    <row r="50" spans="1:14">
      <c r="A50" s="19"/>
      <c r="B50" s="19"/>
      <c r="C50" s="19"/>
      <c r="D50" s="19"/>
      <c r="E50" s="19"/>
      <c r="F50" s="19"/>
      <c r="G50" s="19"/>
      <c r="H50" s="19"/>
      <c r="I50" s="19"/>
      <c r="J50" s="19"/>
      <c r="K50" s="19"/>
      <c r="L50" s="19"/>
      <c r="M50" s="19"/>
      <c r="N50" s="19"/>
    </row>
    <row r="51" spans="1:14">
      <c r="A51" s="19"/>
      <c r="B51" s="19"/>
      <c r="C51" s="19"/>
      <c r="D51" s="19"/>
      <c r="E51" s="19"/>
      <c r="F51" s="19"/>
      <c r="G51" s="19"/>
      <c r="H51" s="19"/>
      <c r="I51" s="19"/>
      <c r="J51" s="19"/>
      <c r="K51" s="19"/>
      <c r="L51" s="19"/>
      <c r="M51" s="19"/>
      <c r="N51" s="19"/>
    </row>
    <row r="52" spans="1:14">
      <c r="A52" s="645" t="s">
        <v>434</v>
      </c>
      <c r="B52" s="645"/>
      <c r="C52" s="645"/>
      <c r="D52" s="645"/>
      <c r="E52" s="645"/>
      <c r="F52" s="645"/>
      <c r="G52" s="645"/>
      <c r="H52" s="645"/>
      <c r="I52" s="645"/>
      <c r="J52" s="645"/>
      <c r="K52" s="645"/>
      <c r="L52" s="645"/>
      <c r="M52" s="645"/>
      <c r="N52" s="645"/>
    </row>
    <row r="53" spans="1:14">
      <c r="A53" s="19"/>
      <c r="B53" s="19"/>
      <c r="C53" s="19"/>
      <c r="D53" s="19"/>
      <c r="E53" s="19"/>
      <c r="F53" s="19"/>
      <c r="G53" s="19"/>
      <c r="H53" s="19"/>
      <c r="I53" s="19"/>
      <c r="J53" s="19"/>
      <c r="K53" s="19"/>
      <c r="L53" s="19"/>
      <c r="M53" s="19"/>
      <c r="N53" s="19"/>
    </row>
    <row r="54" spans="1:14">
      <c r="A54" s="19"/>
      <c r="B54" s="19"/>
      <c r="C54" s="19"/>
      <c r="D54" s="19"/>
      <c r="E54" s="19"/>
      <c r="F54" s="19"/>
      <c r="G54" s="19"/>
      <c r="H54" s="19"/>
      <c r="I54" s="19"/>
      <c r="J54" s="19"/>
      <c r="K54" s="19"/>
      <c r="L54" s="19"/>
      <c r="M54" s="19"/>
      <c r="N54" s="19"/>
    </row>
    <row r="55" spans="1:14">
      <c r="A55" s="19"/>
      <c r="B55" s="19"/>
      <c r="C55" s="19"/>
      <c r="D55" s="19"/>
      <c r="E55" s="19"/>
      <c r="F55" s="19"/>
      <c r="G55" s="19"/>
      <c r="H55" s="19"/>
      <c r="I55" s="19"/>
      <c r="J55" s="19"/>
      <c r="K55" s="19"/>
      <c r="L55" s="19"/>
      <c r="M55" s="19"/>
      <c r="N55" s="19"/>
    </row>
    <row r="56" spans="1:14">
      <c r="A56" s="19"/>
      <c r="B56" s="19"/>
      <c r="C56" s="19"/>
      <c r="D56" s="19"/>
      <c r="E56" s="19"/>
      <c r="F56" s="19"/>
      <c r="G56" s="19"/>
      <c r="H56" s="19"/>
      <c r="I56" s="19"/>
      <c r="J56" s="19"/>
      <c r="K56" s="19"/>
      <c r="L56" s="19"/>
      <c r="M56" s="19"/>
      <c r="N56" s="19"/>
    </row>
    <row r="57" spans="1:14">
      <c r="A57" s="19"/>
      <c r="B57" s="19"/>
      <c r="C57" s="19"/>
      <c r="D57" s="19"/>
      <c r="E57" s="19"/>
      <c r="F57" s="19"/>
      <c r="G57" s="19"/>
      <c r="H57" s="19"/>
      <c r="I57" s="19"/>
      <c r="J57" s="19"/>
      <c r="K57" s="19"/>
      <c r="L57" s="19"/>
      <c r="M57" s="19"/>
      <c r="N57" s="19"/>
    </row>
    <row r="58" spans="1:14">
      <c r="A58" s="19"/>
      <c r="B58" s="19"/>
      <c r="C58" s="19"/>
      <c r="D58" s="19"/>
      <c r="E58" s="19"/>
      <c r="F58" s="19"/>
      <c r="G58" s="19"/>
      <c r="H58" s="19"/>
      <c r="I58" s="19"/>
      <c r="J58" s="19"/>
      <c r="K58" s="19"/>
      <c r="L58" s="19"/>
      <c r="M58" s="19"/>
      <c r="N58" s="19"/>
    </row>
    <row r="59" spans="1:14">
      <c r="A59" s="19"/>
      <c r="B59" s="19"/>
      <c r="C59" s="19"/>
      <c r="D59" s="19"/>
      <c r="E59" s="19"/>
      <c r="F59" s="19"/>
      <c r="G59" s="19"/>
      <c r="H59" s="19"/>
      <c r="I59" s="19"/>
      <c r="J59" s="19"/>
      <c r="K59" s="19"/>
      <c r="L59" s="19"/>
      <c r="M59" s="19"/>
      <c r="N59" s="19"/>
    </row>
    <row r="60" spans="1:14">
      <c r="A60" s="19"/>
      <c r="B60" s="19"/>
      <c r="C60" s="19"/>
      <c r="D60" s="19"/>
      <c r="E60" s="19"/>
      <c r="F60" s="19"/>
      <c r="G60" s="19"/>
      <c r="H60" s="19"/>
      <c r="I60" s="19"/>
      <c r="J60" s="19"/>
      <c r="K60" s="19"/>
      <c r="L60" s="19"/>
      <c r="M60" s="19"/>
      <c r="N60" s="19"/>
    </row>
  </sheetData>
  <mergeCells count="26">
    <mergeCell ref="A52:N52"/>
    <mergeCell ref="A3:N3"/>
    <mergeCell ref="A4:N4"/>
    <mergeCell ref="A5:N5"/>
    <mergeCell ref="A6:N6"/>
    <mergeCell ref="A8:A11"/>
    <mergeCell ref="B8:K8"/>
    <mergeCell ref="L8:M10"/>
    <mergeCell ref="N8:N11"/>
    <mergeCell ref="B9:C9"/>
    <mergeCell ref="D9:E9"/>
    <mergeCell ref="F9:G9"/>
    <mergeCell ref="A31:F31"/>
    <mergeCell ref="J31:N31"/>
    <mergeCell ref="J9:K9"/>
    <mergeCell ref="B10:C10"/>
    <mergeCell ref="A28:N28"/>
    <mergeCell ref="F10:G10"/>
    <mergeCell ref="A29:N29"/>
    <mergeCell ref="L24:N24"/>
    <mergeCell ref="D10:E10"/>
    <mergeCell ref="H9:I9"/>
    <mergeCell ref="H10:I10"/>
    <mergeCell ref="J10:K10"/>
    <mergeCell ref="A26:N26"/>
    <mergeCell ref="A27:N27"/>
  </mergeCells>
  <printOptions horizontalCentered="1"/>
  <pageMargins left="0" right="0" top="0.47244094488188981" bottom="0" header="0" footer="0"/>
  <pageSetup paperSize="9" scale="95" fitToWidth="0" fitToHeight="0" orientation="landscape" r:id="rId1"/>
  <headerFooter>
    <oddFooter>&amp;C_&amp;P_</oddFooter>
  </headerFooter>
  <rowBreaks count="1" manualBreakCount="1">
    <brk id="24" max="13" man="1"/>
  </rowBreak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34"/>
  <sheetViews>
    <sheetView rightToLeft="1" view="pageBreakPreview" zoomScaleNormal="100" zoomScaleSheetLayoutView="100" workbookViewId="0">
      <selection activeCell="D35" sqref="D35"/>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36.75">
      <c r="A3" s="606" t="s">
        <v>369</v>
      </c>
      <c r="B3" s="606"/>
      <c r="C3" s="606"/>
      <c r="D3" s="606"/>
      <c r="E3" s="606"/>
      <c r="F3" s="473"/>
      <c r="G3" s="607" t="s">
        <v>370</v>
      </c>
      <c r="H3" s="608"/>
      <c r="I3" s="608"/>
      <c r="J3" s="608"/>
      <c r="K3" s="608"/>
    </row>
    <row r="4" spans="1:12" ht="36.75">
      <c r="A4" s="647" t="s">
        <v>368</v>
      </c>
      <c r="B4" s="648"/>
      <c r="C4" s="648"/>
      <c r="D4" s="648"/>
      <c r="E4" s="648"/>
      <c r="F4" s="473"/>
      <c r="G4" s="649" t="s">
        <v>371</v>
      </c>
      <c r="H4" s="650"/>
      <c r="I4" s="650"/>
      <c r="J4" s="650"/>
      <c r="K4" s="650"/>
    </row>
    <row r="5" spans="1:12" ht="36.75">
      <c r="A5" s="477"/>
      <c r="B5" s="478"/>
      <c r="C5" s="478"/>
      <c r="D5" s="478"/>
      <c r="E5" s="478"/>
      <c r="F5" s="473"/>
      <c r="G5" s="479"/>
      <c r="H5" s="480"/>
      <c r="I5" s="480"/>
      <c r="J5" s="480"/>
      <c r="K5" s="480"/>
    </row>
    <row r="6" spans="1:12" ht="108" customHeight="1">
      <c r="A6" s="651" t="s">
        <v>489</v>
      </c>
      <c r="B6" s="651"/>
      <c r="C6" s="651"/>
      <c r="D6" s="651"/>
      <c r="E6" s="651"/>
      <c r="F6" s="472"/>
      <c r="G6" s="652" t="s">
        <v>490</v>
      </c>
      <c r="H6" s="652"/>
      <c r="I6" s="652"/>
      <c r="J6" s="652"/>
      <c r="K6" s="652"/>
    </row>
    <row r="7" spans="1:12">
      <c r="A7" s="342"/>
      <c r="B7" s="342"/>
      <c r="C7" s="342"/>
      <c r="D7" s="342"/>
      <c r="E7" s="342"/>
      <c r="F7" s="342"/>
      <c r="G7" s="343"/>
      <c r="H7" s="343"/>
      <c r="I7" s="343"/>
      <c r="J7" s="343"/>
      <c r="K7" s="343"/>
    </row>
    <row r="8" spans="1:12" ht="48.75" customHeight="1">
      <c r="A8" s="651" t="s">
        <v>523</v>
      </c>
      <c r="B8" s="651"/>
      <c r="C8" s="651"/>
      <c r="D8" s="651"/>
      <c r="E8" s="651"/>
      <c r="F8" s="538"/>
      <c r="G8" s="652" t="s">
        <v>524</v>
      </c>
      <c r="H8" s="652"/>
      <c r="I8" s="652"/>
      <c r="J8" s="652"/>
      <c r="K8" s="652"/>
    </row>
    <row r="9" spans="1:12">
      <c r="A9" s="19"/>
      <c r="B9" s="19"/>
      <c r="C9" s="19"/>
      <c r="D9" s="19"/>
      <c r="E9" s="19"/>
      <c r="F9" s="19"/>
      <c r="G9" s="344"/>
      <c r="H9" s="344"/>
      <c r="I9" s="344"/>
      <c r="J9" s="344"/>
      <c r="K9" s="344"/>
    </row>
    <row r="10" spans="1:12" ht="18.75">
      <c r="A10" s="603"/>
      <c r="B10" s="603"/>
      <c r="C10" s="603"/>
      <c r="D10" s="603"/>
      <c r="E10" s="603"/>
      <c r="F10" s="472"/>
      <c r="G10" s="611"/>
      <c r="H10" s="611"/>
      <c r="I10" s="611"/>
      <c r="J10" s="611"/>
      <c r="K10" s="611"/>
    </row>
    <row r="11" spans="1:12" ht="18.75">
      <c r="A11" s="603"/>
      <c r="B11" s="603"/>
      <c r="C11" s="603"/>
      <c r="D11" s="603"/>
      <c r="E11" s="603"/>
      <c r="F11" s="472"/>
      <c r="G11" s="611"/>
      <c r="H11" s="611"/>
      <c r="I11" s="611"/>
      <c r="J11" s="611"/>
      <c r="K11" s="611"/>
    </row>
    <row r="12" spans="1:12">
      <c r="A12" s="19"/>
      <c r="B12" s="19"/>
      <c r="C12" s="19"/>
      <c r="D12" s="19"/>
      <c r="E12" s="19"/>
      <c r="F12" s="19"/>
      <c r="G12" s="19"/>
      <c r="H12" s="19"/>
      <c r="I12" s="19"/>
      <c r="J12" s="19"/>
      <c r="K12" s="19"/>
    </row>
    <row r="13" spans="1:12" ht="18">
      <c r="A13" s="346"/>
      <c r="B13" s="19"/>
      <c r="C13" s="347"/>
      <c r="D13" s="19"/>
      <c r="E13" s="19"/>
      <c r="F13" s="19"/>
      <c r="G13" s="19"/>
      <c r="H13" s="19"/>
      <c r="I13" s="19"/>
      <c r="J13" s="19"/>
      <c r="K13" s="19"/>
    </row>
    <row r="14" spans="1:12" ht="18">
      <c r="A14" s="348"/>
      <c r="B14" s="19"/>
      <c r="C14" s="349"/>
      <c r="D14" s="19"/>
      <c r="E14" s="19"/>
      <c r="F14" s="19"/>
      <c r="G14" s="19"/>
      <c r="H14" s="19"/>
      <c r="I14" s="19"/>
      <c r="J14" s="19"/>
      <c r="K14" s="19"/>
    </row>
    <row r="15" spans="1:12">
      <c r="A15" s="19"/>
      <c r="B15" s="19"/>
      <c r="C15" s="19"/>
      <c r="D15" s="19"/>
      <c r="E15" s="19"/>
      <c r="F15" s="19"/>
      <c r="G15" s="19"/>
      <c r="H15" s="19"/>
      <c r="I15" s="19"/>
      <c r="J15" s="19"/>
      <c r="K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sheetData>
  <mergeCells count="12">
    <mergeCell ref="A10:E10"/>
    <mergeCell ref="G10:K10"/>
    <mergeCell ref="A11:E11"/>
    <mergeCell ref="G11:K11"/>
    <mergeCell ref="A6:E6"/>
    <mergeCell ref="G6:K6"/>
    <mergeCell ref="A8:E8"/>
    <mergeCell ref="A3:E3"/>
    <mergeCell ref="G3:K3"/>
    <mergeCell ref="A4:E4"/>
    <mergeCell ref="G4:K4"/>
    <mergeCell ref="G8:K8"/>
  </mergeCells>
  <printOptions horizontalCentered="1"/>
  <pageMargins left="0" right="0" top="0.47244094488188981" bottom="0" header="0" footer="0"/>
  <pageSetup paperSize="9" scale="95" orientation="landscape" r:id="rId1"/>
  <headerFooter>
    <oddFooter>&amp;C_&amp;P_</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S45"/>
  <sheetViews>
    <sheetView rightToLeft="1" view="pageBreakPreview" topLeftCell="A28" zoomScaleNormal="100" zoomScaleSheetLayoutView="100" workbookViewId="0">
      <selection activeCell="G49" sqref="G49"/>
    </sheetView>
  </sheetViews>
  <sheetFormatPr defaultColWidth="9.140625" defaultRowHeight="12.75"/>
  <cols>
    <col min="1" max="1" width="19.140625" style="147" customWidth="1"/>
    <col min="2" max="13" width="8.5703125" style="147" customWidth="1"/>
    <col min="14" max="14" width="20.7109375" style="147" customWidth="1"/>
    <col min="15" max="15" width="15.140625" style="3" customWidth="1"/>
    <col min="16" max="19" width="6.42578125" style="3" customWidth="1"/>
    <col min="20" max="16384" width="9.140625" style="3"/>
  </cols>
  <sheetData>
    <row r="1" spans="1:19" ht="30.75">
      <c r="A1" s="444" t="s">
        <v>135</v>
      </c>
      <c r="B1" s="444"/>
      <c r="C1" s="444"/>
      <c r="D1" s="444"/>
      <c r="E1" s="444"/>
      <c r="F1" s="445"/>
      <c r="G1" s="445"/>
      <c r="H1" s="445"/>
      <c r="I1" s="445"/>
      <c r="J1" s="445"/>
      <c r="K1" s="445"/>
      <c r="L1" s="445"/>
      <c r="M1" s="445"/>
      <c r="N1" s="446" t="s">
        <v>136</v>
      </c>
    </row>
    <row r="2" spans="1:19" ht="12" customHeight="1">
      <c r="A2" s="151"/>
      <c r="B2" s="151"/>
      <c r="C2" s="151"/>
      <c r="D2" s="151"/>
      <c r="E2" s="151"/>
      <c r="F2" s="152"/>
      <c r="G2" s="152"/>
      <c r="H2" s="152"/>
      <c r="I2" s="152"/>
      <c r="J2" s="152"/>
      <c r="K2" s="152"/>
      <c r="L2" s="152"/>
      <c r="M2" s="152"/>
      <c r="N2" s="152"/>
      <c r="O2" s="152"/>
    </row>
    <row r="3" spans="1:19" s="498" customFormat="1" ht="23.25">
      <c r="A3" s="653" t="s">
        <v>234</v>
      </c>
      <c r="B3" s="653"/>
      <c r="C3" s="653"/>
      <c r="D3" s="653"/>
      <c r="E3" s="653"/>
      <c r="F3" s="653"/>
      <c r="G3" s="653"/>
      <c r="H3" s="653"/>
      <c r="I3" s="653"/>
      <c r="J3" s="653"/>
      <c r="K3" s="653"/>
      <c r="L3" s="653"/>
      <c r="M3" s="653"/>
      <c r="N3" s="653"/>
    </row>
    <row r="4" spans="1:19" s="2" customFormat="1" ht="21.75">
      <c r="A4" s="654" t="s">
        <v>518</v>
      </c>
      <c r="B4" s="654"/>
      <c r="C4" s="654"/>
      <c r="D4" s="654"/>
      <c r="E4" s="654"/>
      <c r="F4" s="654"/>
      <c r="G4" s="654"/>
      <c r="H4" s="654"/>
      <c r="I4" s="654"/>
      <c r="J4" s="654"/>
      <c r="K4" s="654"/>
      <c r="L4" s="654"/>
      <c r="M4" s="654"/>
      <c r="N4" s="654"/>
    </row>
    <row r="5" spans="1:19" s="2" customFormat="1" ht="18">
      <c r="A5" s="655" t="s">
        <v>322</v>
      </c>
      <c r="B5" s="655"/>
      <c r="C5" s="655"/>
      <c r="D5" s="655"/>
      <c r="E5" s="655"/>
      <c r="F5" s="655"/>
      <c r="G5" s="655"/>
      <c r="H5" s="655"/>
      <c r="I5" s="655"/>
      <c r="J5" s="655"/>
      <c r="K5" s="655"/>
      <c r="L5" s="655"/>
      <c r="M5" s="655"/>
      <c r="N5" s="655"/>
    </row>
    <row r="6" spans="1:19" ht="15">
      <c r="A6" s="656" t="s">
        <v>519</v>
      </c>
      <c r="B6" s="656"/>
      <c r="C6" s="656"/>
      <c r="D6" s="656"/>
      <c r="E6" s="656"/>
      <c r="F6" s="656"/>
      <c r="G6" s="656"/>
      <c r="H6" s="656"/>
      <c r="I6" s="656"/>
      <c r="J6" s="656"/>
      <c r="K6" s="656"/>
      <c r="L6" s="656"/>
      <c r="M6" s="656"/>
      <c r="N6" s="656"/>
    </row>
    <row r="7" spans="1:19" s="7" customFormat="1" ht="15.75">
      <c r="A7" s="146" t="s">
        <v>199</v>
      </c>
      <c r="B7" s="146"/>
      <c r="C7" s="146"/>
      <c r="D7" s="146"/>
      <c r="E7" s="146"/>
      <c r="F7" s="146"/>
      <c r="G7" s="146"/>
      <c r="H7" s="146"/>
      <c r="I7" s="146"/>
      <c r="J7" s="146"/>
      <c r="K7" s="146"/>
      <c r="L7" s="146"/>
      <c r="M7" s="146"/>
      <c r="N7" s="8" t="s">
        <v>262</v>
      </c>
      <c r="P7" s="5"/>
      <c r="R7" s="5"/>
      <c r="S7" s="5"/>
    </row>
    <row r="8" spans="1:19" ht="42.75" customHeight="1">
      <c r="A8" s="737" t="s">
        <v>148</v>
      </c>
      <c r="B8" s="664" t="s">
        <v>508</v>
      </c>
      <c r="C8" s="664"/>
      <c r="D8" s="664"/>
      <c r="E8" s="664"/>
      <c r="F8" s="664" t="s">
        <v>482</v>
      </c>
      <c r="G8" s="664"/>
      <c r="H8" s="664"/>
      <c r="I8" s="664"/>
      <c r="J8" s="664" t="s">
        <v>502</v>
      </c>
      <c r="K8" s="664"/>
      <c r="L8" s="664"/>
      <c r="M8" s="664"/>
      <c r="N8" s="739" t="s">
        <v>147</v>
      </c>
    </row>
    <row r="9" spans="1:19" s="9" customFormat="1" ht="41.25" customHeight="1">
      <c r="A9" s="738"/>
      <c r="B9" s="148" t="s">
        <v>154</v>
      </c>
      <c r="C9" s="148" t="s">
        <v>153</v>
      </c>
      <c r="D9" s="149" t="s">
        <v>152</v>
      </c>
      <c r="E9" s="149" t="s">
        <v>401</v>
      </c>
      <c r="F9" s="148" t="s">
        <v>154</v>
      </c>
      <c r="G9" s="148" t="s">
        <v>153</v>
      </c>
      <c r="H9" s="149" t="s">
        <v>152</v>
      </c>
      <c r="I9" s="149" t="s">
        <v>401</v>
      </c>
      <c r="J9" s="148" t="s">
        <v>154</v>
      </c>
      <c r="K9" s="148" t="s">
        <v>153</v>
      </c>
      <c r="L9" s="149" t="s">
        <v>152</v>
      </c>
      <c r="M9" s="149" t="s">
        <v>401</v>
      </c>
      <c r="N9" s="740"/>
    </row>
    <row r="10" spans="1:19" s="10" customFormat="1" ht="33" customHeight="1" thickBot="1">
      <c r="A10" s="180" t="s">
        <v>14</v>
      </c>
      <c r="B10" s="141">
        <v>800</v>
      </c>
      <c r="C10" s="141">
        <v>750</v>
      </c>
      <c r="D10" s="181">
        <f t="shared" ref="D10:D15" si="0">B10+C10</f>
        <v>1550</v>
      </c>
      <c r="E10" s="182">
        <f>(D10/$D$16)*100</f>
        <v>26.69652084050982</v>
      </c>
      <c r="F10" s="141">
        <v>707</v>
      </c>
      <c r="G10" s="141">
        <v>659</v>
      </c>
      <c r="H10" s="181">
        <f>F10+G10</f>
        <v>1366</v>
      </c>
      <c r="I10" s="182">
        <f>(H10/$H$16)*100</f>
        <v>24.927007299270073</v>
      </c>
      <c r="J10" s="141">
        <v>845</v>
      </c>
      <c r="K10" s="141">
        <v>761</v>
      </c>
      <c r="L10" s="181">
        <f>J10+K10</f>
        <v>1606</v>
      </c>
      <c r="M10" s="182">
        <f>(L10/$L$16)*100</f>
        <v>26.067196883622788</v>
      </c>
      <c r="N10" s="183" t="s">
        <v>270</v>
      </c>
      <c r="P10" s="79" t="s">
        <v>282</v>
      </c>
      <c r="Q10" s="10">
        <f>L10</f>
        <v>1606</v>
      </c>
      <c r="R10" s="534">
        <f>Q10/Q16%</f>
        <v>26.067196883622788</v>
      </c>
    </row>
    <row r="11" spans="1:19" s="10" customFormat="1" ht="39.75" customHeight="1" thickTop="1" thickBot="1">
      <c r="A11" s="184" t="s">
        <v>140</v>
      </c>
      <c r="B11" s="174">
        <v>48</v>
      </c>
      <c r="C11" s="174">
        <v>51</v>
      </c>
      <c r="D11" s="185">
        <f t="shared" si="0"/>
        <v>99</v>
      </c>
      <c r="E11" s="186">
        <f t="shared" ref="E11:E15" si="1">(D11/$D$16)*100</f>
        <v>1.7051326214261111</v>
      </c>
      <c r="F11" s="174">
        <v>45</v>
      </c>
      <c r="G11" s="174">
        <v>44</v>
      </c>
      <c r="H11" s="185">
        <f>F11+G11</f>
        <v>89</v>
      </c>
      <c r="I11" s="186">
        <f t="shared" ref="I11:I15" si="2">(H11/$H$16)*100</f>
        <v>1.6240875912408759</v>
      </c>
      <c r="J11" s="174">
        <v>52</v>
      </c>
      <c r="K11" s="174">
        <v>56</v>
      </c>
      <c r="L11" s="185">
        <f>J11+K11</f>
        <v>108</v>
      </c>
      <c r="M11" s="186">
        <f t="shared" ref="M11:M15" si="3">(L11/$L$16)*100</f>
        <v>1.7529621814640479</v>
      </c>
      <c r="N11" s="187" t="s">
        <v>70</v>
      </c>
      <c r="P11" s="79" t="s">
        <v>246</v>
      </c>
      <c r="Q11" s="10">
        <f t="shared" ref="Q11:Q15" si="4">L11</f>
        <v>108</v>
      </c>
      <c r="R11" s="165">
        <f>Q11/Q16%</f>
        <v>1.7529621814640481</v>
      </c>
    </row>
    <row r="12" spans="1:19" s="10" customFormat="1" ht="33" customHeight="1" thickTop="1" thickBot="1">
      <c r="A12" s="188" t="s">
        <v>15</v>
      </c>
      <c r="B12" s="175">
        <v>989</v>
      </c>
      <c r="C12" s="175">
        <v>976</v>
      </c>
      <c r="D12" s="181">
        <f t="shared" si="0"/>
        <v>1965</v>
      </c>
      <c r="E12" s="182">
        <f t="shared" si="1"/>
        <v>33.844299001033413</v>
      </c>
      <c r="F12" s="175">
        <v>987</v>
      </c>
      <c r="G12" s="175">
        <v>914</v>
      </c>
      <c r="H12" s="181">
        <f t="shared" ref="H12:H14" si="5">F12+G12</f>
        <v>1901</v>
      </c>
      <c r="I12" s="182">
        <f t="shared" si="2"/>
        <v>34.689781021897808</v>
      </c>
      <c r="J12" s="175">
        <v>1080</v>
      </c>
      <c r="K12" s="175">
        <v>1020</v>
      </c>
      <c r="L12" s="181">
        <f t="shared" ref="L12:L14" si="6">J12+K12</f>
        <v>2100</v>
      </c>
      <c r="M12" s="182">
        <f t="shared" si="3"/>
        <v>34.085375750689821</v>
      </c>
      <c r="N12" s="189" t="s">
        <v>16</v>
      </c>
      <c r="P12" s="79" t="s">
        <v>247</v>
      </c>
      <c r="Q12" s="10">
        <f t="shared" si="4"/>
        <v>2100</v>
      </c>
      <c r="R12" s="165">
        <f>Q12/Q16%</f>
        <v>34.085375750689821</v>
      </c>
    </row>
    <row r="13" spans="1:19" s="10" customFormat="1" ht="33" customHeight="1" thickTop="1" thickBot="1">
      <c r="A13" s="184" t="s">
        <v>17</v>
      </c>
      <c r="B13" s="142">
        <v>910</v>
      </c>
      <c r="C13" s="142">
        <v>931</v>
      </c>
      <c r="D13" s="185">
        <f t="shared" si="0"/>
        <v>1841</v>
      </c>
      <c r="E13" s="186">
        <f t="shared" si="1"/>
        <v>31.708577333792626</v>
      </c>
      <c r="F13" s="142">
        <v>919</v>
      </c>
      <c r="G13" s="142">
        <v>889</v>
      </c>
      <c r="H13" s="185">
        <f t="shared" si="5"/>
        <v>1808</v>
      </c>
      <c r="I13" s="186">
        <f t="shared" si="2"/>
        <v>32.992700729927002</v>
      </c>
      <c r="J13" s="142">
        <v>1040</v>
      </c>
      <c r="K13" s="142">
        <v>981</v>
      </c>
      <c r="L13" s="185">
        <f t="shared" si="6"/>
        <v>2021</v>
      </c>
      <c r="M13" s="186">
        <f t="shared" si="3"/>
        <v>32.803116377211495</v>
      </c>
      <c r="N13" s="187" t="s">
        <v>18</v>
      </c>
      <c r="P13" s="79" t="s">
        <v>248</v>
      </c>
      <c r="Q13" s="10">
        <f t="shared" si="4"/>
        <v>2021</v>
      </c>
      <c r="R13" s="165">
        <f>Q13/Q16%</f>
        <v>32.803116377211495</v>
      </c>
    </row>
    <row r="14" spans="1:19" s="10" customFormat="1" ht="33" customHeight="1" thickTop="1" thickBot="1">
      <c r="A14" s="188" t="s">
        <v>19</v>
      </c>
      <c r="B14" s="143">
        <v>59</v>
      </c>
      <c r="C14" s="143">
        <v>63</v>
      </c>
      <c r="D14" s="181">
        <f t="shared" si="0"/>
        <v>122</v>
      </c>
      <c r="E14" s="182">
        <f t="shared" si="1"/>
        <v>2.1012745435756113</v>
      </c>
      <c r="F14" s="143">
        <v>55</v>
      </c>
      <c r="G14" s="143">
        <v>55</v>
      </c>
      <c r="H14" s="181">
        <f t="shared" si="5"/>
        <v>110</v>
      </c>
      <c r="I14" s="182">
        <f t="shared" si="2"/>
        <v>2.0072992700729926</v>
      </c>
      <c r="J14" s="143">
        <v>52</v>
      </c>
      <c r="K14" s="143">
        <v>64</v>
      </c>
      <c r="L14" s="181">
        <f t="shared" si="6"/>
        <v>116</v>
      </c>
      <c r="M14" s="182">
        <f t="shared" si="3"/>
        <v>1.8828112319428665</v>
      </c>
      <c r="N14" s="189" t="s">
        <v>20</v>
      </c>
      <c r="P14" s="79" t="s">
        <v>249</v>
      </c>
      <c r="Q14" s="10">
        <f t="shared" si="4"/>
        <v>116</v>
      </c>
      <c r="R14" s="165">
        <f>Q14/Q16%</f>
        <v>1.8828112319428665</v>
      </c>
    </row>
    <row r="15" spans="1:19" s="10" customFormat="1" ht="33" customHeight="1" thickTop="1">
      <c r="A15" s="190" t="s">
        <v>21</v>
      </c>
      <c r="B15" s="160">
        <v>118</v>
      </c>
      <c r="C15" s="160">
        <v>111</v>
      </c>
      <c r="D15" s="185">
        <f t="shared" si="0"/>
        <v>229</v>
      </c>
      <c r="E15" s="186">
        <f t="shared" si="1"/>
        <v>3.9441956596624181</v>
      </c>
      <c r="F15" s="160">
        <v>95</v>
      </c>
      <c r="G15" s="160">
        <v>111</v>
      </c>
      <c r="H15" s="185">
        <f>F15+G15</f>
        <v>206</v>
      </c>
      <c r="I15" s="186">
        <f t="shared" si="2"/>
        <v>3.7591240875912408</v>
      </c>
      <c r="J15" s="160">
        <v>107</v>
      </c>
      <c r="K15" s="160">
        <v>103</v>
      </c>
      <c r="L15" s="185">
        <f>J15+K15</f>
        <v>210</v>
      </c>
      <c r="M15" s="186">
        <f t="shared" si="3"/>
        <v>3.4085375750689826</v>
      </c>
      <c r="N15" s="191" t="s">
        <v>22</v>
      </c>
      <c r="P15" s="79" t="s">
        <v>250</v>
      </c>
      <c r="Q15" s="10">
        <f t="shared" si="4"/>
        <v>210</v>
      </c>
      <c r="R15" s="165">
        <f>Q15/Q16%</f>
        <v>3.4085375750689821</v>
      </c>
    </row>
    <row r="16" spans="1:19" s="10" customFormat="1" ht="33" customHeight="1">
      <c r="A16" s="192" t="s">
        <v>23</v>
      </c>
      <c r="B16" s="193">
        <f t="shared" ref="B16:D16" si="7">SUM(B10:B15)</f>
        <v>2924</v>
      </c>
      <c r="C16" s="193">
        <f t="shared" si="7"/>
        <v>2882</v>
      </c>
      <c r="D16" s="193">
        <f t="shared" si="7"/>
        <v>5806</v>
      </c>
      <c r="E16" s="542">
        <f>SUM(E10:E15)</f>
        <v>99.999999999999986</v>
      </c>
      <c r="F16" s="193">
        <f t="shared" ref="F16:H16" si="8">SUM(F10:F15)</f>
        <v>2808</v>
      </c>
      <c r="G16" s="193">
        <f t="shared" si="8"/>
        <v>2672</v>
      </c>
      <c r="H16" s="193">
        <f t="shared" si="8"/>
        <v>5480</v>
      </c>
      <c r="I16" s="542">
        <f>SUM(I10:I15)</f>
        <v>99.999999999999986</v>
      </c>
      <c r="J16" s="193">
        <f>SUM(J10:J15)</f>
        <v>3176</v>
      </c>
      <c r="K16" s="193">
        <f>SUM(K10:K15)</f>
        <v>2985</v>
      </c>
      <c r="L16" s="193">
        <f>SUM(L10:L15)</f>
        <v>6161</v>
      </c>
      <c r="M16" s="542">
        <f>SUM(M10:M15)</f>
        <v>100</v>
      </c>
      <c r="N16" s="194" t="s">
        <v>24</v>
      </c>
      <c r="Q16" s="10">
        <f>SUM(Q10:Q15)</f>
        <v>6161</v>
      </c>
      <c r="R16" s="165">
        <f>Q16/Q16%</f>
        <v>100</v>
      </c>
    </row>
    <row r="17" spans="1:14" s="1" customFormat="1" ht="21.75">
      <c r="A17" s="507"/>
      <c r="B17" s="507"/>
      <c r="C17" s="507"/>
      <c r="D17" s="507"/>
      <c r="E17" s="507"/>
      <c r="F17" s="507"/>
      <c r="G17" s="507"/>
      <c r="H17" s="507"/>
      <c r="I17" s="507"/>
      <c r="J17" s="507"/>
      <c r="K17" s="507"/>
      <c r="L17" s="507"/>
      <c r="M17" s="507"/>
      <c r="N17" s="507"/>
    </row>
    <row r="18" spans="1:14" s="1" customFormat="1" ht="23.25">
      <c r="A18" s="675" t="s">
        <v>464</v>
      </c>
      <c r="B18" s="675"/>
      <c r="C18" s="675"/>
      <c r="D18" s="675"/>
      <c r="E18" s="675"/>
      <c r="F18" s="675"/>
      <c r="G18" s="675"/>
      <c r="H18" s="675"/>
      <c r="I18" s="675"/>
      <c r="J18" s="675"/>
      <c r="K18" s="675"/>
      <c r="L18" s="675"/>
      <c r="M18" s="675"/>
      <c r="N18" s="675"/>
    </row>
    <row r="19" spans="1:14" s="1" customFormat="1" ht="21.75">
      <c r="A19" s="741" t="s">
        <v>505</v>
      </c>
      <c r="B19" s="741"/>
      <c r="C19" s="741"/>
      <c r="D19" s="741"/>
      <c r="E19" s="741"/>
      <c r="F19" s="741"/>
      <c r="G19" s="741"/>
      <c r="H19" s="741"/>
      <c r="I19" s="741"/>
      <c r="J19" s="741"/>
      <c r="K19" s="741"/>
      <c r="L19" s="741"/>
      <c r="M19" s="741"/>
      <c r="N19" s="741"/>
    </row>
    <row r="20" spans="1:14" s="1" customFormat="1" ht="15">
      <c r="A20" s="656" t="s">
        <v>465</v>
      </c>
      <c r="B20" s="656"/>
      <c r="C20" s="656"/>
      <c r="D20" s="656"/>
      <c r="E20" s="656"/>
      <c r="F20" s="656"/>
      <c r="G20" s="656"/>
      <c r="H20" s="656"/>
      <c r="I20" s="656"/>
      <c r="J20" s="656"/>
      <c r="K20" s="656"/>
      <c r="L20" s="656"/>
      <c r="M20" s="656"/>
      <c r="N20" s="656"/>
    </row>
    <row r="21" spans="1:14" s="1" customFormat="1" ht="15">
      <c r="A21" s="656" t="s">
        <v>506</v>
      </c>
      <c r="B21" s="656"/>
      <c r="C21" s="656"/>
      <c r="D21" s="656"/>
      <c r="E21" s="656"/>
      <c r="F21" s="656"/>
      <c r="G21" s="656"/>
      <c r="H21" s="656"/>
      <c r="I21" s="656"/>
      <c r="J21" s="656"/>
      <c r="K21" s="656"/>
      <c r="L21" s="656"/>
      <c r="M21" s="656"/>
      <c r="N21" s="656"/>
    </row>
    <row r="22" spans="1:14">
      <c r="A22" s="151"/>
      <c r="B22" s="151"/>
      <c r="C22" s="151"/>
      <c r="D22" s="151"/>
      <c r="E22" s="151"/>
      <c r="F22" s="151"/>
      <c r="G22" s="151"/>
      <c r="H22" s="151"/>
      <c r="I22" s="151"/>
      <c r="J22" s="151"/>
      <c r="K22" s="151"/>
      <c r="L22" s="151"/>
      <c r="M22" s="151"/>
      <c r="N22" s="151"/>
    </row>
    <row r="23" spans="1:14" ht="21" customHeight="1">
      <c r="A23" s="151"/>
      <c r="B23" s="151"/>
      <c r="C23" s="151"/>
      <c r="D23" s="151"/>
      <c r="E23" s="151"/>
      <c r="F23" s="151"/>
      <c r="G23" s="151"/>
      <c r="H23" s="151"/>
      <c r="I23" s="151"/>
      <c r="J23" s="151"/>
      <c r="K23" s="151"/>
      <c r="L23" s="151"/>
      <c r="M23" s="151"/>
      <c r="N23" s="151"/>
    </row>
    <row r="24" spans="1:14" ht="21" customHeight="1">
      <c r="A24" s="151"/>
      <c r="B24" s="151"/>
      <c r="C24" s="151"/>
      <c r="D24" s="151"/>
      <c r="E24" s="151"/>
      <c r="F24" s="151"/>
      <c r="G24" s="151"/>
      <c r="H24" s="151"/>
      <c r="I24" s="151"/>
      <c r="J24" s="151"/>
      <c r="K24" s="151"/>
      <c r="L24" s="151"/>
      <c r="M24" s="151"/>
      <c r="N24" s="151"/>
    </row>
    <row r="25" spans="1:14" ht="21" customHeight="1">
      <c r="A25" s="151"/>
      <c r="B25" s="151"/>
      <c r="C25" s="151"/>
      <c r="D25" s="151"/>
      <c r="E25" s="151"/>
      <c r="F25" s="151"/>
      <c r="G25" s="151"/>
      <c r="H25" s="151"/>
      <c r="I25" s="151"/>
      <c r="J25" s="151"/>
      <c r="K25" s="151"/>
      <c r="L25" s="151"/>
      <c r="M25" s="151"/>
      <c r="N25" s="151"/>
    </row>
    <row r="26" spans="1:14" ht="21" customHeight="1">
      <c r="A26" s="151"/>
      <c r="B26" s="151"/>
      <c r="C26" s="151"/>
      <c r="D26" s="151"/>
      <c r="E26" s="151"/>
      <c r="F26" s="151"/>
      <c r="G26" s="151"/>
      <c r="H26" s="151"/>
      <c r="I26" s="151"/>
      <c r="J26" s="151"/>
      <c r="K26" s="151"/>
      <c r="L26" s="151"/>
      <c r="M26" s="151"/>
      <c r="N26" s="151"/>
    </row>
    <row r="27" spans="1:14" ht="21" customHeight="1">
      <c r="A27" s="151"/>
      <c r="B27" s="151"/>
      <c r="C27" s="151"/>
      <c r="D27" s="151"/>
      <c r="E27" s="151"/>
      <c r="F27" s="151"/>
      <c r="G27" s="151"/>
      <c r="H27" s="151"/>
      <c r="I27" s="151"/>
      <c r="J27" s="151"/>
      <c r="K27" s="151"/>
      <c r="L27" s="151"/>
      <c r="M27" s="151"/>
      <c r="N27" s="151"/>
    </row>
    <row r="28" spans="1:14" ht="21" customHeight="1">
      <c r="A28" s="151"/>
      <c r="B28" s="151"/>
      <c r="C28" s="151"/>
      <c r="D28" s="151"/>
      <c r="E28" s="151"/>
      <c r="F28" s="151"/>
      <c r="G28" s="151"/>
      <c r="H28" s="151"/>
      <c r="I28" s="151"/>
      <c r="J28" s="151"/>
      <c r="K28" s="151"/>
      <c r="L28" s="151"/>
      <c r="M28" s="151"/>
      <c r="N28" s="151"/>
    </row>
    <row r="29" spans="1:14" ht="21" customHeight="1">
      <c r="A29" s="151"/>
      <c r="B29" s="151"/>
      <c r="C29" s="151"/>
      <c r="D29" s="151"/>
      <c r="E29" s="151"/>
      <c r="F29" s="151"/>
      <c r="G29" s="151"/>
      <c r="H29" s="151"/>
      <c r="I29" s="151"/>
      <c r="J29" s="151"/>
      <c r="K29" s="151"/>
      <c r="L29" s="151"/>
      <c r="M29" s="151"/>
      <c r="N29" s="151"/>
    </row>
    <row r="30" spans="1:14" ht="21" customHeight="1">
      <c r="A30" s="151"/>
      <c r="B30" s="151"/>
      <c r="C30" s="151"/>
      <c r="D30" s="151"/>
      <c r="E30" s="151"/>
      <c r="F30" s="151"/>
      <c r="G30" s="151"/>
      <c r="H30" s="151"/>
      <c r="I30" s="151"/>
      <c r="J30" s="151"/>
      <c r="K30" s="151"/>
      <c r="L30" s="151"/>
      <c r="M30" s="151"/>
      <c r="N30" s="151"/>
    </row>
    <row r="31" spans="1:14" ht="21" customHeight="1">
      <c r="A31" s="151"/>
      <c r="B31" s="151"/>
      <c r="C31" s="151"/>
      <c r="D31" s="151"/>
      <c r="E31" s="151"/>
      <c r="F31" s="151"/>
      <c r="G31" s="151"/>
      <c r="H31" s="151"/>
      <c r="I31" s="151"/>
      <c r="J31" s="151"/>
      <c r="K31" s="151"/>
      <c r="L31" s="151"/>
      <c r="M31" s="151"/>
      <c r="N31" s="151"/>
    </row>
    <row r="32" spans="1:14" ht="21" customHeight="1">
      <c r="A32" s="151"/>
      <c r="B32" s="151"/>
      <c r="C32" s="151"/>
      <c r="D32" s="151"/>
      <c r="E32" s="151"/>
      <c r="F32" s="151"/>
      <c r="G32" s="151"/>
      <c r="H32" s="151"/>
      <c r="I32" s="151"/>
      <c r="J32" s="151"/>
      <c r="K32" s="151"/>
      <c r="L32" s="151"/>
      <c r="M32" s="151"/>
      <c r="N32" s="151"/>
    </row>
    <row r="33" spans="1:14" ht="21" customHeight="1">
      <c r="A33" s="151"/>
      <c r="B33" s="151"/>
      <c r="C33" s="151"/>
      <c r="D33" s="151"/>
      <c r="E33" s="151"/>
      <c r="F33" s="151"/>
      <c r="G33" s="151"/>
      <c r="H33" s="151"/>
      <c r="I33" s="151"/>
      <c r="J33" s="151"/>
      <c r="K33" s="151"/>
      <c r="L33" s="151"/>
      <c r="M33" s="151"/>
      <c r="N33" s="151"/>
    </row>
    <row r="34" spans="1:14" ht="21" customHeight="1">
      <c r="A34" s="151"/>
      <c r="B34" s="151"/>
      <c r="C34" s="151"/>
      <c r="D34" s="151"/>
      <c r="E34" s="151"/>
      <c r="F34" s="151"/>
      <c r="G34" s="151"/>
      <c r="H34" s="151"/>
      <c r="I34" s="151"/>
      <c r="J34" s="151"/>
      <c r="K34" s="151"/>
      <c r="L34" s="151"/>
      <c r="M34" s="151"/>
      <c r="N34" s="151"/>
    </row>
    <row r="35" spans="1:14" ht="21" customHeight="1">
      <c r="A35" s="151"/>
      <c r="B35" s="151"/>
      <c r="C35" s="151"/>
      <c r="D35" s="151"/>
      <c r="E35" s="151"/>
      <c r="F35" s="151"/>
      <c r="G35" s="151"/>
      <c r="H35" s="151"/>
      <c r="I35" s="151"/>
      <c r="J35" s="151"/>
      <c r="K35" s="151"/>
      <c r="L35" s="151"/>
      <c r="M35" s="151"/>
      <c r="N35" s="151"/>
    </row>
    <row r="36" spans="1:14" ht="21" customHeight="1">
      <c r="A36" s="151"/>
      <c r="B36" s="151"/>
      <c r="C36" s="151"/>
      <c r="D36" s="151"/>
      <c r="E36" s="151"/>
      <c r="F36" s="151"/>
      <c r="G36" s="151"/>
      <c r="H36" s="151"/>
      <c r="I36" s="151"/>
      <c r="J36" s="151"/>
      <c r="K36" s="151"/>
      <c r="L36" s="151"/>
      <c r="M36" s="151"/>
      <c r="N36" s="151"/>
    </row>
    <row r="37" spans="1:14">
      <c r="A37" s="151"/>
      <c r="B37" s="151"/>
      <c r="C37" s="151"/>
      <c r="D37" s="151"/>
      <c r="E37" s="151"/>
      <c r="F37" s="151"/>
      <c r="G37" s="151"/>
      <c r="H37" s="151"/>
      <c r="I37" s="151"/>
      <c r="J37" s="151"/>
      <c r="K37" s="151"/>
      <c r="L37" s="151"/>
      <c r="M37" s="151"/>
      <c r="N37" s="151"/>
    </row>
    <row r="38" spans="1:14">
      <c r="A38" s="151"/>
      <c r="B38" s="151"/>
      <c r="C38" s="151"/>
      <c r="D38" s="151"/>
      <c r="E38" s="151"/>
      <c r="F38" s="151"/>
      <c r="G38" s="151"/>
      <c r="H38" s="151"/>
      <c r="I38" s="151"/>
      <c r="J38" s="151"/>
      <c r="K38" s="151"/>
      <c r="L38" s="151"/>
      <c r="M38" s="151"/>
      <c r="N38" s="151"/>
    </row>
    <row r="39" spans="1:14">
      <c r="A39" s="151"/>
      <c r="B39" s="151"/>
      <c r="C39" s="151"/>
      <c r="D39" s="151"/>
      <c r="E39" s="151"/>
      <c r="F39" s="151"/>
      <c r="G39" s="151"/>
      <c r="H39" s="151"/>
      <c r="I39" s="151"/>
      <c r="J39" s="151"/>
      <c r="K39" s="151"/>
      <c r="L39" s="151"/>
      <c r="M39" s="151"/>
      <c r="N39" s="151"/>
    </row>
    <row r="40" spans="1:14">
      <c r="A40" s="151"/>
      <c r="B40" s="151"/>
      <c r="C40" s="151"/>
      <c r="D40" s="151"/>
      <c r="E40" s="151"/>
      <c r="F40" s="151"/>
      <c r="G40" s="151"/>
      <c r="H40" s="151"/>
      <c r="I40" s="151"/>
      <c r="J40" s="151"/>
      <c r="K40" s="151"/>
      <c r="L40" s="151"/>
      <c r="M40" s="151"/>
      <c r="N40" s="151"/>
    </row>
    <row r="41" spans="1:14">
      <c r="A41" s="151"/>
      <c r="B41" s="151"/>
      <c r="C41" s="151"/>
      <c r="D41" s="151"/>
      <c r="E41" s="151"/>
      <c r="F41" s="151"/>
      <c r="G41" s="151"/>
      <c r="H41" s="151"/>
      <c r="I41" s="151"/>
      <c r="J41" s="151"/>
      <c r="K41" s="151"/>
      <c r="L41" s="151"/>
      <c r="M41" s="151"/>
      <c r="N41" s="151"/>
    </row>
    <row r="42" spans="1:14">
      <c r="A42" s="151"/>
      <c r="B42" s="151"/>
      <c r="C42" s="151"/>
      <c r="D42" s="151"/>
      <c r="E42" s="151"/>
      <c r="F42" s="151"/>
      <c r="G42" s="151"/>
      <c r="H42" s="151"/>
      <c r="I42" s="151"/>
      <c r="J42" s="151"/>
      <c r="K42" s="151"/>
      <c r="L42" s="151"/>
      <c r="M42" s="151"/>
      <c r="N42" s="151"/>
    </row>
    <row r="43" spans="1:14">
      <c r="A43" s="151"/>
      <c r="B43" s="151"/>
      <c r="C43" s="151"/>
      <c r="D43" s="151"/>
      <c r="E43" s="151"/>
      <c r="F43" s="151"/>
      <c r="G43" s="151"/>
      <c r="H43" s="151"/>
      <c r="I43" s="151"/>
      <c r="J43" s="151"/>
      <c r="K43" s="151"/>
      <c r="L43" s="151"/>
      <c r="M43" s="151"/>
      <c r="N43" s="151"/>
    </row>
    <row r="44" spans="1:14">
      <c r="A44" s="645" t="s">
        <v>435</v>
      </c>
      <c r="B44" s="645"/>
      <c r="C44" s="645"/>
      <c r="D44" s="645"/>
      <c r="E44" s="645"/>
      <c r="F44" s="645"/>
      <c r="G44" s="645"/>
      <c r="H44" s="645"/>
      <c r="I44" s="645"/>
      <c r="J44" s="645"/>
      <c r="K44" s="645"/>
      <c r="L44" s="645"/>
      <c r="M44" s="645"/>
      <c r="N44" s="645"/>
    </row>
    <row r="45" spans="1:14">
      <c r="A45" s="151"/>
      <c r="B45" s="151"/>
      <c r="C45" s="151"/>
      <c r="D45" s="151"/>
      <c r="E45" s="151"/>
      <c r="F45" s="151"/>
      <c r="G45" s="151"/>
      <c r="H45" s="151"/>
      <c r="I45" s="151"/>
      <c r="J45" s="151"/>
      <c r="K45" s="151"/>
      <c r="L45" s="151"/>
      <c r="M45" s="151"/>
      <c r="N45" s="151"/>
    </row>
  </sheetData>
  <mergeCells count="14">
    <mergeCell ref="A44:N44"/>
    <mergeCell ref="A18:N18"/>
    <mergeCell ref="A19:N19"/>
    <mergeCell ref="A20:N20"/>
    <mergeCell ref="A21:N21"/>
    <mergeCell ref="A3:N3"/>
    <mergeCell ref="A4:N4"/>
    <mergeCell ref="A5:N5"/>
    <mergeCell ref="A6:N6"/>
    <mergeCell ref="A8:A9"/>
    <mergeCell ref="F8:I8"/>
    <mergeCell ref="J8:M8"/>
    <mergeCell ref="N8:N9"/>
    <mergeCell ref="B8:E8"/>
  </mergeCells>
  <printOptions horizontalCentered="1"/>
  <pageMargins left="0" right="0" top="0.47244094488188981" bottom="0" header="0" footer="0"/>
  <pageSetup paperSize="9" scale="83" orientation="landscape" r:id="rId1"/>
  <headerFooter>
    <oddFooter>&amp;C_&amp;P_</oddFooter>
  </headerFooter>
  <rowBreaks count="1" manualBreakCount="1">
    <brk id="16"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52"/>
  <sheetViews>
    <sheetView rightToLeft="1" view="pageBreakPreview" topLeftCell="A25" zoomScaleNormal="100" zoomScaleSheetLayoutView="100" workbookViewId="0">
      <selection activeCell="F54" sqref="F54"/>
    </sheetView>
  </sheetViews>
  <sheetFormatPr defaultColWidth="9.140625" defaultRowHeight="12.75"/>
  <cols>
    <col min="1" max="1" width="23.5703125" style="37" customWidth="1"/>
    <col min="2" max="4" width="9.85546875" style="37" customWidth="1"/>
    <col min="5" max="6" width="9.85546875" style="7" customWidth="1"/>
    <col min="7" max="7" width="9.85546875" style="38" customWidth="1"/>
    <col min="8" max="9" width="9.85546875" style="7" customWidth="1"/>
    <col min="10" max="10" width="9.85546875" style="38" customWidth="1"/>
    <col min="11" max="11" width="23.5703125" style="7" customWidth="1"/>
    <col min="12" max="16384" width="9.140625" style="7"/>
  </cols>
  <sheetData>
    <row r="1" spans="1:15" s="3" customFormat="1" ht="30.75">
      <c r="A1" s="444" t="s">
        <v>135</v>
      </c>
      <c r="B1" s="444"/>
      <c r="C1" s="444"/>
      <c r="D1" s="444"/>
      <c r="E1" s="445"/>
      <c r="F1" s="445"/>
      <c r="G1" s="445"/>
      <c r="H1" s="445"/>
      <c r="I1" s="445"/>
      <c r="J1" s="445"/>
      <c r="K1" s="446" t="s">
        <v>136</v>
      </c>
    </row>
    <row r="2" spans="1:15" s="3" customFormat="1" ht="12" customHeight="1">
      <c r="A2" s="338"/>
      <c r="B2" s="338"/>
      <c r="C2" s="338"/>
      <c r="D2" s="338"/>
      <c r="E2" s="339"/>
      <c r="F2" s="339"/>
      <c r="G2" s="339"/>
      <c r="H2" s="339"/>
      <c r="I2" s="339"/>
      <c r="J2" s="338"/>
      <c r="K2" s="339"/>
    </row>
    <row r="3" spans="1:15" s="500" customFormat="1" ht="25.5" customHeight="1">
      <c r="A3" s="675" t="s">
        <v>151</v>
      </c>
      <c r="B3" s="675"/>
      <c r="C3" s="675"/>
      <c r="D3" s="675"/>
      <c r="E3" s="675"/>
      <c r="F3" s="675"/>
      <c r="G3" s="675"/>
      <c r="H3" s="675"/>
      <c r="I3" s="675"/>
      <c r="J3" s="675"/>
      <c r="K3" s="675"/>
    </row>
    <row r="4" spans="1:15" s="501" customFormat="1" ht="21.75">
      <c r="A4" s="676" t="s">
        <v>518</v>
      </c>
      <c r="B4" s="676"/>
      <c r="C4" s="676"/>
      <c r="D4" s="676"/>
      <c r="E4" s="676"/>
      <c r="F4" s="676"/>
      <c r="G4" s="676"/>
      <c r="H4" s="676"/>
      <c r="I4" s="676"/>
      <c r="J4" s="676"/>
      <c r="K4" s="676"/>
    </row>
    <row r="5" spans="1:15" ht="17.25" customHeight="1">
      <c r="A5" s="655" t="s">
        <v>150</v>
      </c>
      <c r="B5" s="655"/>
      <c r="C5" s="655"/>
      <c r="D5" s="655"/>
      <c r="E5" s="655"/>
      <c r="F5" s="655"/>
      <c r="G5" s="655"/>
      <c r="H5" s="655"/>
      <c r="I5" s="655"/>
      <c r="J5" s="655"/>
      <c r="K5" s="655"/>
    </row>
    <row r="6" spans="1:15" ht="15">
      <c r="A6" s="656" t="s">
        <v>519</v>
      </c>
      <c r="B6" s="656"/>
      <c r="C6" s="656"/>
      <c r="D6" s="656"/>
      <c r="E6" s="656"/>
      <c r="F6" s="656"/>
      <c r="G6" s="656"/>
      <c r="H6" s="656"/>
      <c r="I6" s="656"/>
      <c r="J6" s="656"/>
      <c r="K6" s="656"/>
    </row>
    <row r="7" spans="1:15" ht="15.75">
      <c r="A7" s="146" t="s">
        <v>330</v>
      </c>
      <c r="B7" s="146"/>
      <c r="C7" s="146"/>
      <c r="D7" s="146"/>
      <c r="E7" s="5"/>
      <c r="F7" s="5"/>
      <c r="G7" s="6"/>
      <c r="H7" s="6"/>
      <c r="I7" s="5"/>
      <c r="J7" s="5"/>
      <c r="K7" s="8" t="s">
        <v>329</v>
      </c>
    </row>
    <row r="8" spans="1:15" ht="33" customHeight="1">
      <c r="A8" s="742" t="s">
        <v>395</v>
      </c>
      <c r="B8" s="659" t="s">
        <v>521</v>
      </c>
      <c r="C8" s="660"/>
      <c r="D8" s="661"/>
      <c r="E8" s="664" t="s">
        <v>485</v>
      </c>
      <c r="F8" s="664"/>
      <c r="G8" s="664"/>
      <c r="H8" s="659" t="s">
        <v>520</v>
      </c>
      <c r="I8" s="660"/>
      <c r="J8" s="661"/>
      <c r="K8" s="744" t="s">
        <v>402</v>
      </c>
    </row>
    <row r="9" spans="1:15" ht="38.25" customHeight="1">
      <c r="A9" s="743"/>
      <c r="B9" s="116" t="s">
        <v>338</v>
      </c>
      <c r="C9" s="116" t="s">
        <v>339</v>
      </c>
      <c r="D9" s="539" t="s">
        <v>125</v>
      </c>
      <c r="E9" s="116" t="s">
        <v>338</v>
      </c>
      <c r="F9" s="116" t="s">
        <v>339</v>
      </c>
      <c r="G9" s="539" t="s">
        <v>125</v>
      </c>
      <c r="H9" s="116" t="s">
        <v>338</v>
      </c>
      <c r="I9" s="116" t="s">
        <v>339</v>
      </c>
      <c r="J9" s="144" t="s">
        <v>125</v>
      </c>
      <c r="K9" s="745"/>
      <c r="N9" s="117" t="str">
        <f>E8</f>
        <v>الربع الأول، 2022
First Quarter, 2022</v>
      </c>
      <c r="O9" s="117" t="str">
        <f>H8</f>
        <v>الربع الثاني، 2022
Second Quarter, 2022</v>
      </c>
    </row>
    <row r="10" spans="1:15" s="36" customFormat="1" ht="24.75" customHeight="1" thickBot="1">
      <c r="A10" s="309">
        <v>-20</v>
      </c>
      <c r="B10" s="42">
        <v>12</v>
      </c>
      <c r="C10" s="42">
        <v>30</v>
      </c>
      <c r="D10" s="98">
        <f t="shared" ref="D10:D18" si="0">B10+C10</f>
        <v>42</v>
      </c>
      <c r="E10" s="42">
        <v>3</v>
      </c>
      <c r="F10" s="42">
        <v>20</v>
      </c>
      <c r="G10" s="98">
        <f t="shared" ref="G10:G18" si="1">E10+F10</f>
        <v>23</v>
      </c>
      <c r="H10" s="42">
        <v>7</v>
      </c>
      <c r="I10" s="42">
        <v>32</v>
      </c>
      <c r="J10" s="98">
        <f t="shared" ref="J10:J18" si="2">H10+I10</f>
        <v>39</v>
      </c>
      <c r="K10" s="232">
        <v>-20</v>
      </c>
      <c r="L10" s="169"/>
      <c r="M10" s="25">
        <v>-20</v>
      </c>
      <c r="N10" s="36">
        <f t="shared" ref="N10:N17" si="3">G10</f>
        <v>23</v>
      </c>
      <c r="O10" s="36">
        <f t="shared" ref="O10:O17" si="4">J10</f>
        <v>39</v>
      </c>
    </row>
    <row r="11" spans="1:15" s="36" customFormat="1" ht="24.75" customHeight="1" thickTop="1" thickBot="1">
      <c r="A11" s="310" t="s">
        <v>2</v>
      </c>
      <c r="B11" s="43">
        <v>194</v>
      </c>
      <c r="C11" s="43">
        <v>376</v>
      </c>
      <c r="D11" s="405">
        <f t="shared" si="0"/>
        <v>570</v>
      </c>
      <c r="E11" s="43">
        <v>193</v>
      </c>
      <c r="F11" s="43">
        <v>367</v>
      </c>
      <c r="G11" s="405">
        <f t="shared" si="1"/>
        <v>560</v>
      </c>
      <c r="H11" s="43">
        <v>202</v>
      </c>
      <c r="I11" s="43">
        <v>381</v>
      </c>
      <c r="J11" s="405">
        <f t="shared" si="2"/>
        <v>583</v>
      </c>
      <c r="K11" s="234" t="s">
        <v>2</v>
      </c>
      <c r="L11" s="169"/>
      <c r="M11" s="11" t="s">
        <v>2</v>
      </c>
      <c r="N11" s="36">
        <f t="shared" si="3"/>
        <v>560</v>
      </c>
      <c r="O11" s="36">
        <f t="shared" si="4"/>
        <v>583</v>
      </c>
    </row>
    <row r="12" spans="1:15" s="36" customFormat="1" ht="24.75" customHeight="1" thickTop="1" thickBot="1">
      <c r="A12" s="311" t="s">
        <v>3</v>
      </c>
      <c r="B12" s="44">
        <v>512</v>
      </c>
      <c r="C12" s="44">
        <v>1129</v>
      </c>
      <c r="D12" s="100">
        <f t="shared" si="0"/>
        <v>1641</v>
      </c>
      <c r="E12" s="44">
        <v>420</v>
      </c>
      <c r="F12" s="44">
        <v>1129</v>
      </c>
      <c r="G12" s="100">
        <f t="shared" si="1"/>
        <v>1549</v>
      </c>
      <c r="H12" s="44">
        <v>550</v>
      </c>
      <c r="I12" s="44">
        <v>1183</v>
      </c>
      <c r="J12" s="100">
        <f t="shared" si="2"/>
        <v>1733</v>
      </c>
      <c r="K12" s="236" t="s">
        <v>3</v>
      </c>
      <c r="L12" s="169"/>
      <c r="M12" s="30" t="s">
        <v>3</v>
      </c>
      <c r="N12" s="36">
        <f t="shared" si="3"/>
        <v>1549</v>
      </c>
      <c r="O12" s="36">
        <f t="shared" si="4"/>
        <v>1733</v>
      </c>
    </row>
    <row r="13" spans="1:15" s="36" customFormat="1" ht="24.75" customHeight="1" thickTop="1" thickBot="1">
      <c r="A13" s="310" t="s">
        <v>4</v>
      </c>
      <c r="B13" s="43">
        <v>441</v>
      </c>
      <c r="C13" s="43">
        <v>1593</v>
      </c>
      <c r="D13" s="99">
        <f t="shared" si="0"/>
        <v>2034</v>
      </c>
      <c r="E13" s="43">
        <v>380</v>
      </c>
      <c r="F13" s="43">
        <v>1513</v>
      </c>
      <c r="G13" s="99">
        <f t="shared" si="1"/>
        <v>1893</v>
      </c>
      <c r="H13" s="43">
        <v>442</v>
      </c>
      <c r="I13" s="43">
        <v>1713</v>
      </c>
      <c r="J13" s="99">
        <f>H13+I13</f>
        <v>2155</v>
      </c>
      <c r="K13" s="234" t="s">
        <v>4</v>
      </c>
      <c r="L13" s="169"/>
      <c r="M13" s="11" t="s">
        <v>4</v>
      </c>
      <c r="N13" s="36">
        <f t="shared" si="3"/>
        <v>1893</v>
      </c>
      <c r="O13" s="36">
        <f t="shared" si="4"/>
        <v>2155</v>
      </c>
    </row>
    <row r="14" spans="1:15" s="36" customFormat="1" ht="24.75" customHeight="1" thickTop="1" thickBot="1">
      <c r="A14" s="311" t="s">
        <v>5</v>
      </c>
      <c r="B14" s="44">
        <v>285</v>
      </c>
      <c r="C14" s="44">
        <v>903</v>
      </c>
      <c r="D14" s="100">
        <f t="shared" si="0"/>
        <v>1188</v>
      </c>
      <c r="E14" s="44">
        <v>269</v>
      </c>
      <c r="F14" s="44">
        <v>871</v>
      </c>
      <c r="G14" s="100">
        <f t="shared" si="1"/>
        <v>1140</v>
      </c>
      <c r="H14" s="44">
        <v>289</v>
      </c>
      <c r="I14" s="44">
        <v>974</v>
      </c>
      <c r="J14" s="100">
        <f t="shared" si="2"/>
        <v>1263</v>
      </c>
      <c r="K14" s="236" t="s">
        <v>5</v>
      </c>
      <c r="L14" s="169"/>
      <c r="M14" s="30" t="s">
        <v>5</v>
      </c>
      <c r="N14" s="36">
        <f t="shared" si="3"/>
        <v>1140</v>
      </c>
      <c r="O14" s="36">
        <f t="shared" si="4"/>
        <v>1263</v>
      </c>
    </row>
    <row r="15" spans="1:15" s="36" customFormat="1" ht="24.75" customHeight="1" thickTop="1" thickBot="1">
      <c r="A15" s="310" t="s">
        <v>6</v>
      </c>
      <c r="B15" s="43">
        <v>100</v>
      </c>
      <c r="C15" s="43">
        <v>204</v>
      </c>
      <c r="D15" s="99">
        <f t="shared" si="0"/>
        <v>304</v>
      </c>
      <c r="E15" s="43">
        <v>93</v>
      </c>
      <c r="F15" s="43">
        <v>197</v>
      </c>
      <c r="G15" s="99">
        <f t="shared" si="1"/>
        <v>290</v>
      </c>
      <c r="H15" s="43">
        <v>108</v>
      </c>
      <c r="I15" s="43">
        <v>245</v>
      </c>
      <c r="J15" s="99">
        <f t="shared" si="2"/>
        <v>353</v>
      </c>
      <c r="K15" s="234" t="s">
        <v>6</v>
      </c>
      <c r="L15" s="169"/>
      <c r="M15" s="11" t="s">
        <v>6</v>
      </c>
      <c r="N15" s="36">
        <f t="shared" si="3"/>
        <v>290</v>
      </c>
      <c r="O15" s="36">
        <f t="shared" si="4"/>
        <v>353</v>
      </c>
    </row>
    <row r="16" spans="1:15" s="36" customFormat="1" ht="24.75" customHeight="1" thickTop="1" thickBot="1">
      <c r="A16" s="311" t="s">
        <v>7</v>
      </c>
      <c r="B16" s="44">
        <v>6</v>
      </c>
      <c r="C16" s="44">
        <v>15</v>
      </c>
      <c r="D16" s="100">
        <f t="shared" si="0"/>
        <v>21</v>
      </c>
      <c r="E16" s="44">
        <v>8</v>
      </c>
      <c r="F16" s="44">
        <v>14</v>
      </c>
      <c r="G16" s="100">
        <f t="shared" si="1"/>
        <v>22</v>
      </c>
      <c r="H16" s="44">
        <v>7</v>
      </c>
      <c r="I16" s="44">
        <v>19</v>
      </c>
      <c r="J16" s="100">
        <f t="shared" si="2"/>
        <v>26</v>
      </c>
      <c r="K16" s="236" t="s">
        <v>7</v>
      </c>
      <c r="L16" s="169"/>
      <c r="M16" s="30" t="s">
        <v>7</v>
      </c>
      <c r="N16" s="36">
        <f t="shared" si="3"/>
        <v>22</v>
      </c>
      <c r="O16" s="36">
        <f t="shared" si="4"/>
        <v>26</v>
      </c>
    </row>
    <row r="17" spans="1:15" s="36" customFormat="1" ht="24.75" customHeight="1" thickTop="1">
      <c r="A17" s="312" t="s">
        <v>49</v>
      </c>
      <c r="B17" s="150">
        <v>0</v>
      </c>
      <c r="C17" s="150">
        <v>1</v>
      </c>
      <c r="D17" s="101">
        <f t="shared" si="0"/>
        <v>1</v>
      </c>
      <c r="E17" s="150">
        <v>0</v>
      </c>
      <c r="F17" s="150">
        <v>0</v>
      </c>
      <c r="G17" s="101">
        <f t="shared" si="1"/>
        <v>0</v>
      </c>
      <c r="H17" s="150">
        <v>0</v>
      </c>
      <c r="I17" s="150">
        <v>3</v>
      </c>
      <c r="J17" s="101">
        <f t="shared" si="2"/>
        <v>3</v>
      </c>
      <c r="K17" s="238" t="s">
        <v>49</v>
      </c>
      <c r="L17" s="169"/>
      <c r="M17" s="111" t="s">
        <v>49</v>
      </c>
      <c r="N17" s="36">
        <f t="shared" si="3"/>
        <v>0</v>
      </c>
      <c r="O17" s="36">
        <f t="shared" si="4"/>
        <v>3</v>
      </c>
    </row>
    <row r="18" spans="1:15" s="36" customFormat="1" ht="24.75" customHeight="1">
      <c r="A18" s="402" t="s">
        <v>377</v>
      </c>
      <c r="B18" s="357">
        <v>0</v>
      </c>
      <c r="C18" s="357">
        <v>5</v>
      </c>
      <c r="D18" s="403">
        <f t="shared" si="0"/>
        <v>5</v>
      </c>
      <c r="E18" s="357" t="s">
        <v>468</v>
      </c>
      <c r="F18" s="357">
        <v>3</v>
      </c>
      <c r="G18" s="403">
        <f t="shared" si="1"/>
        <v>3</v>
      </c>
      <c r="H18" s="357">
        <v>1</v>
      </c>
      <c r="I18" s="357">
        <v>5</v>
      </c>
      <c r="J18" s="403">
        <f t="shared" si="2"/>
        <v>6</v>
      </c>
      <c r="K18" s="404" t="s">
        <v>390</v>
      </c>
      <c r="L18" s="448"/>
      <c r="M18" s="401"/>
    </row>
    <row r="19" spans="1:15" s="36" customFormat="1" ht="24.75" customHeight="1">
      <c r="A19" s="406" t="s">
        <v>11</v>
      </c>
      <c r="B19" s="407">
        <f>SUM(B10:B18)</f>
        <v>1550</v>
      </c>
      <c r="C19" s="407">
        <f t="shared" ref="C19:J19" si="5">SUM(C10:C18)</f>
        <v>4256</v>
      </c>
      <c r="D19" s="407">
        <f t="shared" si="5"/>
        <v>5806</v>
      </c>
      <c r="E19" s="407">
        <f t="shared" si="5"/>
        <v>1366</v>
      </c>
      <c r="F19" s="407">
        <f t="shared" si="5"/>
        <v>4114</v>
      </c>
      <c r="G19" s="407">
        <f t="shared" si="5"/>
        <v>5480</v>
      </c>
      <c r="H19" s="407">
        <f t="shared" si="5"/>
        <v>1606</v>
      </c>
      <c r="I19" s="407">
        <f t="shared" si="5"/>
        <v>4555</v>
      </c>
      <c r="J19" s="407">
        <f t="shared" si="5"/>
        <v>6161</v>
      </c>
      <c r="K19" s="408" t="s">
        <v>12</v>
      </c>
      <c r="L19" s="169"/>
      <c r="N19" s="36">
        <f>SUM(N10:N17)</f>
        <v>5477</v>
      </c>
      <c r="O19" s="36">
        <f>SUM(O10:O17)</f>
        <v>6155</v>
      </c>
    </row>
    <row r="20" spans="1:15" s="1" customFormat="1" ht="21.75">
      <c r="A20" s="507"/>
      <c r="B20" s="507"/>
      <c r="C20" s="507"/>
      <c r="D20" s="507"/>
      <c r="E20" s="507"/>
      <c r="F20" s="507"/>
      <c r="G20" s="507"/>
      <c r="H20" s="507"/>
      <c r="I20" s="507"/>
      <c r="J20" s="507"/>
      <c r="K20" s="507"/>
      <c r="L20" s="507"/>
      <c r="M20" s="507"/>
      <c r="N20" s="507"/>
    </row>
    <row r="21" spans="1:15" s="1" customFormat="1" ht="23.25">
      <c r="A21" s="675" t="s">
        <v>466</v>
      </c>
      <c r="B21" s="675"/>
      <c r="C21" s="675"/>
      <c r="D21" s="675"/>
      <c r="E21" s="675"/>
      <c r="F21" s="675"/>
      <c r="G21" s="675"/>
      <c r="H21" s="675"/>
      <c r="I21" s="675"/>
      <c r="J21" s="675"/>
      <c r="K21" s="675"/>
      <c r="L21" s="504"/>
      <c r="M21" s="504"/>
      <c r="N21" s="504"/>
    </row>
    <row r="22" spans="1:15" s="1" customFormat="1" ht="21.75">
      <c r="A22" s="741" t="s">
        <v>522</v>
      </c>
      <c r="B22" s="741"/>
      <c r="C22" s="741"/>
      <c r="D22" s="741"/>
      <c r="E22" s="741"/>
      <c r="F22" s="741"/>
      <c r="G22" s="741"/>
      <c r="H22" s="741"/>
      <c r="I22" s="741"/>
      <c r="J22" s="741"/>
      <c r="K22" s="741"/>
      <c r="L22" s="505"/>
      <c r="M22" s="505"/>
      <c r="N22" s="505"/>
    </row>
    <row r="23" spans="1:15" s="1" customFormat="1" ht="15">
      <c r="A23" s="656" t="s">
        <v>467</v>
      </c>
      <c r="B23" s="656"/>
      <c r="C23" s="656"/>
      <c r="D23" s="656"/>
      <c r="E23" s="656"/>
      <c r="F23" s="656"/>
      <c r="G23" s="656"/>
      <c r="H23" s="656"/>
      <c r="I23" s="656"/>
      <c r="J23" s="656"/>
      <c r="K23" s="656"/>
      <c r="L23" s="506"/>
      <c r="M23" s="506"/>
      <c r="N23" s="506"/>
    </row>
    <row r="24" spans="1:15" s="1" customFormat="1" ht="15">
      <c r="A24" s="656" t="s">
        <v>510</v>
      </c>
      <c r="B24" s="656"/>
      <c r="C24" s="656"/>
      <c r="D24" s="656"/>
      <c r="E24" s="656"/>
      <c r="F24" s="656"/>
      <c r="G24" s="656"/>
      <c r="H24" s="656"/>
      <c r="I24" s="656"/>
      <c r="J24" s="656"/>
      <c r="K24" s="656"/>
      <c r="L24" s="506"/>
      <c r="M24" s="506"/>
      <c r="N24" s="506"/>
    </row>
    <row r="25" spans="1:15" ht="15.75" customHeight="1">
      <c r="A25" s="90"/>
      <c r="B25" s="90"/>
      <c r="C25" s="90"/>
      <c r="D25" s="90"/>
      <c r="E25" s="41"/>
      <c r="F25" s="41"/>
      <c r="G25" s="91"/>
      <c r="H25" s="41"/>
      <c r="I25" s="41"/>
      <c r="J25" s="91"/>
      <c r="K25" s="41"/>
    </row>
    <row r="26" spans="1:15" ht="15.75" customHeight="1">
      <c r="A26" s="90"/>
      <c r="B26" s="90"/>
      <c r="C26" s="90"/>
      <c r="D26" s="90"/>
      <c r="E26" s="41"/>
      <c r="F26" s="41"/>
      <c r="G26" s="91"/>
      <c r="H26" s="41"/>
      <c r="I26" s="41"/>
      <c r="J26" s="91"/>
      <c r="K26" s="41"/>
    </row>
    <row r="27" spans="1:15" ht="17.25" customHeight="1">
      <c r="A27" s="90"/>
      <c r="B27" s="90"/>
      <c r="C27" s="90"/>
      <c r="D27" s="90"/>
      <c r="E27" s="41"/>
      <c r="F27" s="41"/>
      <c r="G27" s="91"/>
      <c r="H27" s="41"/>
      <c r="I27" s="41"/>
      <c r="J27" s="91"/>
      <c r="K27" s="41"/>
    </row>
    <row r="28" spans="1:15" ht="17.25" customHeight="1">
      <c r="A28" s="90"/>
      <c r="B28" s="90"/>
      <c r="C28" s="90"/>
      <c r="D28" s="90"/>
      <c r="E28" s="41"/>
      <c r="F28" s="41"/>
      <c r="G28" s="91"/>
      <c r="H28" s="41"/>
      <c r="I28" s="41"/>
      <c r="J28" s="91"/>
      <c r="K28" s="41"/>
    </row>
    <row r="29" spans="1:15" ht="17.25" customHeight="1">
      <c r="A29" s="90"/>
      <c r="B29" s="90"/>
      <c r="C29" s="90"/>
      <c r="D29" s="90"/>
      <c r="E29" s="41"/>
      <c r="F29" s="41"/>
      <c r="G29" s="91"/>
      <c r="H29" s="41"/>
      <c r="I29" s="41"/>
      <c r="J29" s="91"/>
      <c r="K29" s="41"/>
    </row>
    <row r="30" spans="1:15" ht="17.25" customHeight="1">
      <c r="A30" s="90"/>
      <c r="B30" s="90"/>
      <c r="C30" s="90"/>
      <c r="D30" s="90"/>
      <c r="E30" s="41"/>
      <c r="F30" s="41"/>
      <c r="G30" s="91"/>
      <c r="H30" s="41"/>
      <c r="I30" s="41"/>
      <c r="J30" s="91"/>
      <c r="K30" s="41"/>
    </row>
    <row r="31" spans="1:15" ht="17.25" customHeight="1">
      <c r="A31" s="90"/>
      <c r="B31" s="90"/>
      <c r="C31" s="90"/>
      <c r="D31" s="90"/>
      <c r="E31" s="41"/>
      <c r="F31" s="41"/>
      <c r="G31" s="91"/>
      <c r="H31" s="41"/>
      <c r="I31" s="41"/>
      <c r="J31" s="91"/>
      <c r="K31" s="41"/>
    </row>
    <row r="32" spans="1:15" ht="17.25" customHeight="1">
      <c r="A32" s="90"/>
      <c r="B32" s="90"/>
      <c r="C32" s="90"/>
      <c r="D32" s="90"/>
      <c r="E32" s="41"/>
      <c r="F32" s="41"/>
      <c r="G32" s="91"/>
      <c r="H32" s="41"/>
      <c r="I32" s="41"/>
      <c r="J32" s="91"/>
      <c r="K32" s="41"/>
    </row>
    <row r="33" spans="1:11" ht="17.25" customHeight="1">
      <c r="A33" s="90"/>
      <c r="B33" s="90"/>
      <c r="C33" s="90"/>
      <c r="D33" s="90"/>
      <c r="E33" s="41"/>
      <c r="F33" s="41"/>
      <c r="G33" s="91"/>
      <c r="H33" s="41"/>
      <c r="I33" s="41"/>
      <c r="J33" s="91"/>
      <c r="K33" s="41"/>
    </row>
    <row r="34" spans="1:11" ht="17.25" customHeight="1">
      <c r="A34" s="90"/>
      <c r="B34" s="90"/>
      <c r="C34" s="90"/>
      <c r="D34" s="90"/>
      <c r="E34" s="41"/>
      <c r="F34" s="41"/>
      <c r="G34" s="91"/>
      <c r="H34" s="41"/>
      <c r="I34" s="41"/>
      <c r="J34" s="91"/>
      <c r="K34" s="41"/>
    </row>
    <row r="35" spans="1:11" ht="17.25" customHeight="1">
      <c r="A35" s="90"/>
      <c r="B35" s="90"/>
      <c r="C35" s="90"/>
      <c r="D35" s="90"/>
      <c r="E35" s="41"/>
      <c r="F35" s="41"/>
      <c r="G35" s="91"/>
      <c r="H35" s="41"/>
      <c r="I35" s="41"/>
      <c r="J35" s="91"/>
      <c r="K35" s="41"/>
    </row>
    <row r="36" spans="1:11" ht="17.25" customHeight="1">
      <c r="A36" s="90"/>
      <c r="B36" s="90"/>
      <c r="C36" s="90"/>
      <c r="D36" s="90"/>
      <c r="E36" s="41"/>
      <c r="F36" s="41"/>
      <c r="G36" s="91"/>
      <c r="H36" s="41"/>
      <c r="I36" s="41"/>
      <c r="J36" s="91"/>
      <c r="K36" s="41"/>
    </row>
    <row r="37" spans="1:11" ht="17.25" customHeight="1">
      <c r="A37" s="90"/>
      <c r="B37" s="90"/>
      <c r="C37" s="90"/>
      <c r="D37" s="90"/>
      <c r="E37" s="41"/>
      <c r="F37" s="41"/>
      <c r="G37" s="91"/>
      <c r="H37" s="41"/>
      <c r="I37" s="41"/>
      <c r="J37" s="91"/>
      <c r="K37" s="41"/>
    </row>
    <row r="38" spans="1:11" ht="17.25" customHeight="1">
      <c r="A38" s="90"/>
      <c r="B38" s="90"/>
      <c r="C38" s="90"/>
      <c r="D38" s="90"/>
      <c r="E38" s="41"/>
      <c r="F38" s="41"/>
      <c r="G38" s="91"/>
      <c r="H38" s="41"/>
      <c r="I38" s="41"/>
      <c r="J38" s="91"/>
      <c r="K38" s="41"/>
    </row>
    <row r="39" spans="1:11" ht="17.25" customHeight="1">
      <c r="A39" s="90"/>
      <c r="B39" s="90"/>
      <c r="C39" s="90"/>
      <c r="D39" s="90"/>
      <c r="E39" s="41"/>
      <c r="F39" s="41"/>
      <c r="G39" s="91"/>
      <c r="H39" s="41"/>
      <c r="I39" s="41"/>
      <c r="J39" s="91"/>
      <c r="K39" s="41"/>
    </row>
    <row r="40" spans="1:11" ht="17.25" customHeight="1">
      <c r="A40" s="90"/>
      <c r="B40" s="90"/>
      <c r="C40" s="90"/>
      <c r="D40" s="90"/>
      <c r="E40" s="41"/>
      <c r="F40" s="41"/>
      <c r="G40" s="91"/>
      <c r="H40" s="41"/>
      <c r="I40" s="41"/>
      <c r="J40" s="91"/>
      <c r="K40" s="41"/>
    </row>
    <row r="41" spans="1:11">
      <c r="A41" s="90"/>
      <c r="B41" s="90"/>
      <c r="C41" s="90"/>
      <c r="D41" s="90"/>
      <c r="E41" s="41"/>
      <c r="F41" s="41"/>
      <c r="G41" s="91"/>
      <c r="H41" s="41"/>
      <c r="I41" s="41"/>
      <c r="J41" s="91"/>
      <c r="K41" s="41"/>
    </row>
    <row r="42" spans="1:11">
      <c r="A42" s="90"/>
      <c r="B42" s="90"/>
      <c r="C42" s="90"/>
      <c r="D42" s="90"/>
      <c r="E42" s="41"/>
      <c r="F42" s="41"/>
      <c r="G42" s="91"/>
      <c r="H42" s="41"/>
      <c r="I42" s="41"/>
      <c r="J42" s="91"/>
      <c r="K42" s="41"/>
    </row>
    <row r="43" spans="1:11">
      <c r="A43" s="90"/>
      <c r="B43" s="90"/>
      <c r="C43" s="90"/>
      <c r="D43" s="90"/>
      <c r="E43" s="41"/>
      <c r="F43" s="41"/>
      <c r="G43" s="91"/>
      <c r="H43" s="41"/>
      <c r="I43" s="41"/>
      <c r="J43" s="91"/>
      <c r="K43" s="41"/>
    </row>
    <row r="44" spans="1:11">
      <c r="A44" s="90"/>
      <c r="B44" s="90"/>
      <c r="C44" s="90"/>
      <c r="D44" s="90"/>
      <c r="E44" s="41"/>
      <c r="F44" s="41"/>
      <c r="G44" s="91"/>
      <c r="H44" s="41"/>
      <c r="I44" s="41"/>
      <c r="J44" s="91"/>
      <c r="K44" s="41"/>
    </row>
    <row r="45" spans="1:11">
      <c r="A45" s="90"/>
      <c r="B45" s="90"/>
      <c r="C45" s="90"/>
      <c r="D45" s="90"/>
      <c r="E45" s="41"/>
      <c r="F45" s="41"/>
      <c r="G45" s="91"/>
      <c r="H45" s="41"/>
      <c r="I45" s="41"/>
      <c r="J45" s="91"/>
      <c r="K45" s="41"/>
    </row>
    <row r="46" spans="1:11">
      <c r="A46" s="90"/>
      <c r="B46" s="90"/>
      <c r="C46" s="90"/>
      <c r="D46" s="90"/>
      <c r="E46" s="41"/>
      <c r="F46" s="41"/>
      <c r="G46" s="91"/>
      <c r="H46" s="41"/>
      <c r="I46" s="41"/>
      <c r="J46" s="91"/>
      <c r="K46" s="41"/>
    </row>
    <row r="47" spans="1:11">
      <c r="A47" s="90"/>
      <c r="B47" s="90"/>
      <c r="C47" s="90"/>
      <c r="D47" s="90"/>
      <c r="E47" s="41"/>
      <c r="F47" s="41"/>
      <c r="G47" s="91"/>
      <c r="H47" s="41"/>
      <c r="I47" s="41"/>
      <c r="J47" s="91"/>
      <c r="K47" s="41"/>
    </row>
    <row r="48" spans="1:11">
      <c r="A48" s="90"/>
      <c r="B48" s="90"/>
      <c r="C48" s="90"/>
      <c r="D48" s="90"/>
      <c r="E48" s="41"/>
      <c r="F48" s="41"/>
      <c r="G48" s="91"/>
      <c r="H48" s="41"/>
      <c r="I48" s="41"/>
      <c r="J48" s="91"/>
      <c r="K48" s="41"/>
    </row>
    <row r="49" spans="1:14">
      <c r="A49" s="90"/>
      <c r="B49" s="90"/>
      <c r="C49" s="90"/>
      <c r="D49" s="90"/>
      <c r="E49" s="41"/>
      <c r="F49" s="41"/>
      <c r="G49" s="91"/>
      <c r="H49" s="41"/>
      <c r="I49" s="41"/>
      <c r="J49" s="91"/>
      <c r="K49" s="41"/>
    </row>
    <row r="50" spans="1:14">
      <c r="A50" s="90"/>
      <c r="B50" s="90"/>
      <c r="C50" s="90"/>
      <c r="D50" s="90"/>
      <c r="E50" s="41"/>
      <c r="F50" s="41"/>
      <c r="G50" s="91"/>
      <c r="H50" s="41"/>
      <c r="I50" s="41"/>
      <c r="J50" s="91"/>
      <c r="K50" s="41"/>
    </row>
    <row r="51" spans="1:14">
      <c r="A51" s="90"/>
      <c r="B51" s="90"/>
      <c r="C51" s="90"/>
      <c r="D51" s="90"/>
      <c r="E51" s="41"/>
      <c r="F51" s="41"/>
      <c r="G51" s="91"/>
      <c r="H51" s="41"/>
      <c r="I51" s="41"/>
      <c r="J51" s="91"/>
      <c r="K51" s="41"/>
      <c r="L51" s="59"/>
      <c r="M51" s="59"/>
      <c r="N51" s="59"/>
    </row>
    <row r="52" spans="1:14" ht="18" customHeight="1">
      <c r="A52" s="614" t="s">
        <v>436</v>
      </c>
      <c r="B52" s="614"/>
      <c r="C52" s="614"/>
      <c r="D52" s="614"/>
      <c r="E52" s="614"/>
      <c r="F52" s="614"/>
      <c r="G52" s="614"/>
      <c r="H52" s="614"/>
      <c r="I52" s="614"/>
      <c r="J52" s="614"/>
      <c r="K52" s="614"/>
    </row>
  </sheetData>
  <mergeCells count="14">
    <mergeCell ref="A52:K52"/>
    <mergeCell ref="A21:K21"/>
    <mergeCell ref="A22:K22"/>
    <mergeCell ref="A23:K23"/>
    <mergeCell ref="A24:K24"/>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rowBreaks count="1" manualBreakCount="1">
    <brk id="19" max="10" man="1"/>
  </rowBreaks>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34"/>
  <sheetViews>
    <sheetView rightToLeft="1" view="pageBreakPreview" zoomScaleNormal="100" zoomScaleSheetLayoutView="100" workbookViewId="0">
      <selection activeCell="D35" sqref="D35"/>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41.25" customHeight="1">
      <c r="A3" s="606" t="s">
        <v>290</v>
      </c>
      <c r="B3" s="606"/>
      <c r="C3" s="606"/>
      <c r="D3" s="606"/>
      <c r="E3" s="606"/>
      <c r="F3" s="429"/>
      <c r="G3" s="608" t="s">
        <v>225</v>
      </c>
      <c r="H3" s="608"/>
      <c r="I3" s="608"/>
      <c r="J3" s="608"/>
      <c r="K3" s="608"/>
    </row>
    <row r="4" spans="1:12" ht="41.25" customHeight="1">
      <c r="A4" s="473"/>
      <c r="B4" s="473"/>
      <c r="C4" s="473"/>
      <c r="D4" s="473"/>
      <c r="E4" s="473"/>
      <c r="F4" s="473"/>
      <c r="G4" s="475"/>
      <c r="H4" s="475"/>
      <c r="I4" s="475"/>
      <c r="J4" s="475"/>
      <c r="K4" s="475"/>
    </row>
    <row r="5" spans="1:12" ht="129" customHeight="1">
      <c r="A5" s="609" t="s">
        <v>342</v>
      </c>
      <c r="B5" s="609"/>
      <c r="C5" s="609"/>
      <c r="D5" s="609"/>
      <c r="E5" s="609"/>
      <c r="F5" s="341"/>
      <c r="G5" s="610" t="s">
        <v>343</v>
      </c>
      <c r="H5" s="610"/>
      <c r="I5" s="610"/>
      <c r="J5" s="610"/>
      <c r="K5" s="610"/>
    </row>
    <row r="6" spans="1:12">
      <c r="A6" s="342"/>
      <c r="B6" s="342"/>
      <c r="C6" s="342"/>
      <c r="D6" s="342"/>
      <c r="E6" s="342"/>
      <c r="F6" s="342"/>
      <c r="G6" s="345"/>
      <c r="H6" s="345"/>
      <c r="I6" s="345"/>
      <c r="J6" s="345"/>
      <c r="K6" s="345"/>
    </row>
    <row r="7" spans="1:12" ht="99" customHeight="1">
      <c r="A7" s="603"/>
      <c r="B7" s="603"/>
      <c r="C7" s="603"/>
      <c r="D7" s="603"/>
      <c r="E7" s="603"/>
      <c r="F7" s="341"/>
      <c r="G7" s="611"/>
      <c r="H7" s="611"/>
      <c r="I7" s="611"/>
      <c r="J7" s="611"/>
      <c r="K7" s="611"/>
    </row>
    <row r="8" spans="1:12">
      <c r="A8" s="19"/>
      <c r="B8" s="19"/>
      <c r="C8" s="19"/>
      <c r="D8" s="19"/>
      <c r="E8" s="19"/>
      <c r="F8" s="19"/>
      <c r="G8" s="344"/>
      <c r="H8" s="344"/>
      <c r="I8" s="344"/>
      <c r="J8" s="344"/>
      <c r="K8" s="344"/>
    </row>
    <row r="9" spans="1:12" ht="18.75">
      <c r="A9" s="603"/>
      <c r="B9" s="603"/>
      <c r="C9" s="603"/>
      <c r="D9" s="603"/>
      <c r="E9" s="603"/>
      <c r="F9" s="341"/>
      <c r="G9" s="611"/>
      <c r="H9" s="611"/>
      <c r="I9" s="611"/>
      <c r="J9" s="611"/>
      <c r="K9" s="611"/>
    </row>
    <row r="10" spans="1:12" ht="18.75">
      <c r="A10" s="603"/>
      <c r="B10" s="603"/>
      <c r="C10" s="603"/>
      <c r="D10" s="603"/>
      <c r="E10" s="603"/>
      <c r="F10" s="341"/>
      <c r="G10" s="611"/>
      <c r="H10" s="611"/>
      <c r="I10" s="611"/>
      <c r="J10" s="611"/>
      <c r="K10" s="611"/>
    </row>
    <row r="11" spans="1:12">
      <c r="A11" s="19"/>
      <c r="B11" s="19"/>
      <c r="C11" s="19"/>
      <c r="D11" s="19"/>
      <c r="E11" s="19"/>
      <c r="F11" s="19"/>
      <c r="G11" s="19"/>
      <c r="H11" s="19"/>
      <c r="I11" s="19"/>
      <c r="J11" s="19"/>
      <c r="K11" s="19"/>
    </row>
    <row r="12" spans="1:12" ht="18">
      <c r="A12" s="102"/>
      <c r="C12" s="103"/>
      <c r="D12" s="19"/>
      <c r="E12" s="19"/>
      <c r="F12" s="19"/>
      <c r="G12" s="19"/>
      <c r="H12" s="19"/>
      <c r="I12" s="19"/>
      <c r="J12" s="19"/>
      <c r="K12" s="19"/>
    </row>
    <row r="13" spans="1:12" ht="18">
      <c r="A13" s="104"/>
      <c r="C13" s="105"/>
      <c r="D13" s="19"/>
      <c r="E13" s="19"/>
      <c r="F13" s="19"/>
      <c r="G13" s="19"/>
      <c r="H13" s="19"/>
      <c r="I13" s="19"/>
      <c r="J13" s="19"/>
      <c r="K13" s="19"/>
    </row>
    <row r="14" spans="1:12">
      <c r="A14" s="19"/>
      <c r="B14" s="19"/>
      <c r="C14" s="19"/>
      <c r="D14" s="19"/>
      <c r="E14" s="19"/>
      <c r="F14" s="19"/>
      <c r="G14" s="19"/>
      <c r="H14" s="19"/>
      <c r="I14" s="19"/>
      <c r="J14" s="19"/>
      <c r="K14" s="19"/>
    </row>
    <row r="15" spans="1:12">
      <c r="A15" s="19"/>
      <c r="B15" s="19"/>
      <c r="C15" s="19"/>
      <c r="D15" s="19"/>
      <c r="E15" s="19"/>
      <c r="F15" s="19"/>
      <c r="G15" s="19"/>
      <c r="H15" s="19"/>
      <c r="I15" s="19"/>
      <c r="J15" s="19"/>
      <c r="K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sheetData>
  <mergeCells count="10">
    <mergeCell ref="A9:E9"/>
    <mergeCell ref="G9:K9"/>
    <mergeCell ref="A10:E10"/>
    <mergeCell ref="G10:K10"/>
    <mergeCell ref="A3:E3"/>
    <mergeCell ref="G3:K3"/>
    <mergeCell ref="A5:E5"/>
    <mergeCell ref="G5:K5"/>
    <mergeCell ref="A7:E7"/>
    <mergeCell ref="G7:K7"/>
  </mergeCells>
  <printOptions horizontalCentered="1"/>
  <pageMargins left="0" right="0" top="0.47244094488188981" bottom="0" header="0" footer="0"/>
  <pageSetup paperSize="9" scale="95" orientation="landscape" r:id="rId1"/>
  <headerFooter>
    <oddFooter>&amp;C_&amp;P_</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51"/>
  <sheetViews>
    <sheetView rightToLeft="1" view="pageBreakPreview" topLeftCell="A28" zoomScaleNormal="100" zoomScaleSheetLayoutView="100" workbookViewId="0">
      <selection activeCell="F52" sqref="F52"/>
    </sheetView>
  </sheetViews>
  <sheetFormatPr defaultColWidth="9.140625" defaultRowHeight="12.75"/>
  <cols>
    <col min="1" max="1" width="21.5703125" style="37" customWidth="1"/>
    <col min="2" max="3" width="9.85546875" style="7" customWidth="1"/>
    <col min="4" max="7" width="9.85546875" style="40" customWidth="1"/>
    <col min="8" max="9" width="9.85546875" style="7" customWidth="1"/>
    <col min="10" max="10" width="9.85546875" style="40" customWidth="1"/>
    <col min="11" max="11" width="22" style="37" customWidth="1"/>
    <col min="12" max="16384" width="9.140625" style="7"/>
  </cols>
  <sheetData>
    <row r="1" spans="1:16" s="3" customFormat="1" ht="30.75">
      <c r="A1" s="444" t="s">
        <v>135</v>
      </c>
      <c r="B1" s="445"/>
      <c r="C1" s="445"/>
      <c r="D1" s="445"/>
      <c r="E1" s="445"/>
      <c r="F1" s="445"/>
      <c r="G1" s="445"/>
      <c r="H1" s="445"/>
      <c r="I1" s="445"/>
      <c r="J1" s="445"/>
      <c r="K1" s="446" t="s">
        <v>136</v>
      </c>
    </row>
    <row r="2" spans="1:16" s="3" customFormat="1" ht="12" customHeight="1">
      <c r="A2" s="151"/>
      <c r="B2" s="152"/>
      <c r="C2" s="152"/>
      <c r="D2" s="152"/>
      <c r="E2" s="152"/>
      <c r="F2" s="152"/>
      <c r="G2" s="151"/>
      <c r="H2" s="152"/>
      <c r="I2" s="152"/>
      <c r="J2" s="152"/>
      <c r="K2" s="152"/>
    </row>
    <row r="3" spans="1:16" s="500" customFormat="1" ht="23.25">
      <c r="A3" s="675" t="s">
        <v>85</v>
      </c>
      <c r="B3" s="675"/>
      <c r="C3" s="675"/>
      <c r="D3" s="675"/>
      <c r="E3" s="675"/>
      <c r="F3" s="675"/>
      <c r="G3" s="675"/>
      <c r="H3" s="675"/>
      <c r="I3" s="675"/>
      <c r="J3" s="675"/>
      <c r="K3" s="675"/>
    </row>
    <row r="4" spans="1:16" s="501" customFormat="1" ht="21.75">
      <c r="A4" s="676" t="s">
        <v>505</v>
      </c>
      <c r="B4" s="676"/>
      <c r="C4" s="676"/>
      <c r="D4" s="676"/>
      <c r="E4" s="676"/>
      <c r="F4" s="676"/>
      <c r="G4" s="676"/>
      <c r="H4" s="676"/>
      <c r="I4" s="676"/>
      <c r="J4" s="676"/>
      <c r="K4" s="676"/>
    </row>
    <row r="5" spans="1:16" ht="15">
      <c r="A5" s="655" t="s">
        <v>211</v>
      </c>
      <c r="B5" s="655"/>
      <c r="C5" s="655"/>
      <c r="D5" s="655"/>
      <c r="E5" s="655"/>
      <c r="F5" s="655"/>
      <c r="G5" s="655"/>
      <c r="H5" s="655"/>
      <c r="I5" s="655"/>
      <c r="J5" s="655"/>
      <c r="K5" s="655"/>
    </row>
    <row r="6" spans="1:16" ht="15">
      <c r="A6" s="656" t="s">
        <v>506</v>
      </c>
      <c r="B6" s="656"/>
      <c r="C6" s="656"/>
      <c r="D6" s="656"/>
      <c r="E6" s="656"/>
      <c r="F6" s="656"/>
      <c r="G6" s="656"/>
      <c r="H6" s="656"/>
      <c r="I6" s="656"/>
      <c r="J6" s="656"/>
      <c r="K6" s="656"/>
    </row>
    <row r="7" spans="1:16" ht="15.75">
      <c r="A7" s="146" t="s">
        <v>201</v>
      </c>
      <c r="B7" s="5"/>
      <c r="C7" s="5"/>
      <c r="D7" s="6"/>
      <c r="E7" s="6"/>
      <c r="F7" s="5"/>
      <c r="G7" s="5"/>
      <c r="H7" s="6"/>
      <c r="I7" s="6"/>
      <c r="J7" s="5"/>
      <c r="K7" s="8" t="s">
        <v>200</v>
      </c>
    </row>
    <row r="8" spans="1:16" ht="37.5" customHeight="1" thickBot="1">
      <c r="A8" s="746" t="s">
        <v>439</v>
      </c>
      <c r="B8" s="664" t="s">
        <v>240</v>
      </c>
      <c r="C8" s="664"/>
      <c r="D8" s="664"/>
      <c r="E8" s="664" t="s">
        <v>243</v>
      </c>
      <c r="F8" s="664"/>
      <c r="G8" s="664"/>
      <c r="H8" s="664" t="s">
        <v>244</v>
      </c>
      <c r="I8" s="664"/>
      <c r="J8" s="664"/>
      <c r="K8" s="749" t="s">
        <v>438</v>
      </c>
    </row>
    <row r="9" spans="1:16" s="39" customFormat="1" ht="23.25" customHeight="1" thickTop="1" thickBot="1">
      <c r="A9" s="747"/>
      <c r="B9" s="752" t="s">
        <v>279</v>
      </c>
      <c r="C9" s="752" t="s">
        <v>381</v>
      </c>
      <c r="D9" s="753" t="s">
        <v>1</v>
      </c>
      <c r="E9" s="752" t="s">
        <v>279</v>
      </c>
      <c r="F9" s="752" t="s">
        <v>381</v>
      </c>
      <c r="G9" s="753" t="s">
        <v>1</v>
      </c>
      <c r="H9" s="752" t="s">
        <v>279</v>
      </c>
      <c r="I9" s="752" t="s">
        <v>381</v>
      </c>
      <c r="J9" s="753" t="s">
        <v>86</v>
      </c>
      <c r="K9" s="750"/>
    </row>
    <row r="10" spans="1:16" s="36" customFormat="1" ht="23.25" customHeight="1" thickTop="1">
      <c r="A10" s="748"/>
      <c r="B10" s="697"/>
      <c r="C10" s="697"/>
      <c r="D10" s="683"/>
      <c r="E10" s="697"/>
      <c r="F10" s="697"/>
      <c r="G10" s="683"/>
      <c r="H10" s="697"/>
      <c r="I10" s="697"/>
      <c r="J10" s="683" t="s">
        <v>87</v>
      </c>
      <c r="K10" s="751"/>
      <c r="O10" s="89" t="s">
        <v>137</v>
      </c>
      <c r="P10" s="89" t="s">
        <v>138</v>
      </c>
    </row>
    <row r="11" spans="1:16" s="36" customFormat="1" ht="24.75" customHeight="1" thickBot="1">
      <c r="A11" s="309">
        <v>-20</v>
      </c>
      <c r="B11" s="313">
        <v>4</v>
      </c>
      <c r="C11" s="313">
        <v>3</v>
      </c>
      <c r="D11" s="314">
        <f>B11+C11</f>
        <v>7</v>
      </c>
      <c r="E11" s="313">
        <v>16</v>
      </c>
      <c r="F11" s="313">
        <v>16</v>
      </c>
      <c r="G11" s="314">
        <f>E11+F11</f>
        <v>32</v>
      </c>
      <c r="H11" s="314">
        <f>B11+E11</f>
        <v>20</v>
      </c>
      <c r="I11" s="314">
        <f>C11+F11</f>
        <v>19</v>
      </c>
      <c r="J11" s="314">
        <f>H11+I11</f>
        <v>39</v>
      </c>
      <c r="K11" s="315">
        <v>-20</v>
      </c>
      <c r="N11" s="85">
        <v>-20</v>
      </c>
      <c r="O11" s="36">
        <f>D11</f>
        <v>7</v>
      </c>
      <c r="P11" s="36">
        <f>G11</f>
        <v>32</v>
      </c>
    </row>
    <row r="12" spans="1:16" s="36" customFormat="1" ht="24.75" customHeight="1" thickTop="1" thickBot="1">
      <c r="A12" s="310" t="s">
        <v>2</v>
      </c>
      <c r="B12" s="316">
        <v>101</v>
      </c>
      <c r="C12" s="316">
        <v>101</v>
      </c>
      <c r="D12" s="317">
        <f t="shared" ref="D12:D19" si="0">B12+C12</f>
        <v>202</v>
      </c>
      <c r="E12" s="316">
        <v>208</v>
      </c>
      <c r="F12" s="316">
        <v>173</v>
      </c>
      <c r="G12" s="317">
        <f t="shared" ref="G12:G19" si="1">E12+F12</f>
        <v>381</v>
      </c>
      <c r="H12" s="317">
        <f>B12+E12</f>
        <v>309</v>
      </c>
      <c r="I12" s="317">
        <f t="shared" ref="H12:I18" si="2">C12+F12</f>
        <v>274</v>
      </c>
      <c r="J12" s="317">
        <f t="shared" ref="J12:J17" si="3">H12+I12</f>
        <v>583</v>
      </c>
      <c r="K12" s="318" t="s">
        <v>2</v>
      </c>
      <c r="N12" s="86" t="s">
        <v>2</v>
      </c>
      <c r="O12" s="36">
        <f>D12</f>
        <v>202</v>
      </c>
      <c r="P12" s="36">
        <f t="shared" ref="P12:P18" si="4">G12</f>
        <v>381</v>
      </c>
    </row>
    <row r="13" spans="1:16" s="36" customFormat="1" ht="24.75" customHeight="1" thickTop="1" thickBot="1">
      <c r="A13" s="311" t="s">
        <v>3</v>
      </c>
      <c r="B13" s="319">
        <v>281</v>
      </c>
      <c r="C13" s="319">
        <v>269</v>
      </c>
      <c r="D13" s="320">
        <f t="shared" si="0"/>
        <v>550</v>
      </c>
      <c r="E13" s="319">
        <v>615</v>
      </c>
      <c r="F13" s="319">
        <v>568</v>
      </c>
      <c r="G13" s="320">
        <f t="shared" si="1"/>
        <v>1183</v>
      </c>
      <c r="H13" s="320">
        <f t="shared" si="2"/>
        <v>896</v>
      </c>
      <c r="I13" s="320">
        <f t="shared" si="2"/>
        <v>837</v>
      </c>
      <c r="J13" s="320">
        <f t="shared" si="3"/>
        <v>1733</v>
      </c>
      <c r="K13" s="321" t="s">
        <v>3</v>
      </c>
      <c r="N13" s="87" t="s">
        <v>3</v>
      </c>
      <c r="O13" s="36">
        <f t="shared" ref="O13:O17" si="5">D13</f>
        <v>550</v>
      </c>
      <c r="P13" s="36">
        <f t="shared" si="4"/>
        <v>1183</v>
      </c>
    </row>
    <row r="14" spans="1:16" s="36" customFormat="1" ht="24.75" customHeight="1" thickTop="1" thickBot="1">
      <c r="A14" s="310" t="s">
        <v>4</v>
      </c>
      <c r="B14" s="316">
        <v>227</v>
      </c>
      <c r="C14" s="316">
        <v>215</v>
      </c>
      <c r="D14" s="317">
        <f t="shared" si="0"/>
        <v>442</v>
      </c>
      <c r="E14" s="316">
        <v>855</v>
      </c>
      <c r="F14" s="316">
        <v>858</v>
      </c>
      <c r="G14" s="317">
        <f t="shared" si="1"/>
        <v>1713</v>
      </c>
      <c r="H14" s="317">
        <f t="shared" si="2"/>
        <v>1082</v>
      </c>
      <c r="I14" s="317">
        <f t="shared" si="2"/>
        <v>1073</v>
      </c>
      <c r="J14" s="317">
        <f>H14+I14</f>
        <v>2155</v>
      </c>
      <c r="K14" s="318" t="s">
        <v>4</v>
      </c>
      <c r="N14" s="86" t="s">
        <v>4</v>
      </c>
      <c r="O14" s="36">
        <f t="shared" si="5"/>
        <v>442</v>
      </c>
      <c r="P14" s="36">
        <f t="shared" si="4"/>
        <v>1713</v>
      </c>
    </row>
    <row r="15" spans="1:16" s="36" customFormat="1" ht="24.75" customHeight="1" thickTop="1" thickBot="1">
      <c r="A15" s="311" t="s">
        <v>5</v>
      </c>
      <c r="B15" s="319">
        <v>161</v>
      </c>
      <c r="C15" s="319">
        <v>128</v>
      </c>
      <c r="D15" s="320">
        <f t="shared" si="0"/>
        <v>289</v>
      </c>
      <c r="E15" s="319">
        <v>501</v>
      </c>
      <c r="F15" s="319">
        <v>473</v>
      </c>
      <c r="G15" s="320">
        <f t="shared" si="1"/>
        <v>974</v>
      </c>
      <c r="H15" s="320">
        <f t="shared" si="2"/>
        <v>662</v>
      </c>
      <c r="I15" s="320">
        <f t="shared" si="2"/>
        <v>601</v>
      </c>
      <c r="J15" s="320">
        <f>H15+I15</f>
        <v>1263</v>
      </c>
      <c r="K15" s="321" t="s">
        <v>5</v>
      </c>
      <c r="N15" s="87" t="s">
        <v>5</v>
      </c>
      <c r="O15" s="36">
        <f t="shared" si="5"/>
        <v>289</v>
      </c>
      <c r="P15" s="36">
        <f t="shared" si="4"/>
        <v>974</v>
      </c>
    </row>
    <row r="16" spans="1:16" s="36" customFormat="1" ht="24.75" customHeight="1" thickTop="1" thickBot="1">
      <c r="A16" s="310" t="s">
        <v>6</v>
      </c>
      <c r="B16" s="316">
        <v>70</v>
      </c>
      <c r="C16" s="316">
        <v>38</v>
      </c>
      <c r="D16" s="317">
        <f t="shared" si="0"/>
        <v>108</v>
      </c>
      <c r="E16" s="316">
        <v>125</v>
      </c>
      <c r="F16" s="316">
        <v>120</v>
      </c>
      <c r="G16" s="317">
        <f t="shared" si="1"/>
        <v>245</v>
      </c>
      <c r="H16" s="317">
        <f t="shared" si="2"/>
        <v>195</v>
      </c>
      <c r="I16" s="317">
        <f t="shared" si="2"/>
        <v>158</v>
      </c>
      <c r="J16" s="317">
        <f t="shared" si="3"/>
        <v>353</v>
      </c>
      <c r="K16" s="318" t="s">
        <v>6</v>
      </c>
      <c r="N16" s="86" t="s">
        <v>6</v>
      </c>
      <c r="O16" s="36">
        <f t="shared" si="5"/>
        <v>108</v>
      </c>
      <c r="P16" s="36">
        <f t="shared" si="4"/>
        <v>245</v>
      </c>
    </row>
    <row r="17" spans="1:16" s="36" customFormat="1" ht="24.75" customHeight="1" thickTop="1" thickBot="1">
      <c r="A17" s="311" t="s">
        <v>7</v>
      </c>
      <c r="B17" s="319">
        <v>0</v>
      </c>
      <c r="C17" s="319">
        <v>7</v>
      </c>
      <c r="D17" s="320">
        <f t="shared" si="0"/>
        <v>7</v>
      </c>
      <c r="E17" s="319">
        <v>8</v>
      </c>
      <c r="F17" s="319">
        <v>11</v>
      </c>
      <c r="G17" s="320">
        <f t="shared" si="1"/>
        <v>19</v>
      </c>
      <c r="H17" s="320">
        <f t="shared" si="2"/>
        <v>8</v>
      </c>
      <c r="I17" s="320">
        <f t="shared" si="2"/>
        <v>18</v>
      </c>
      <c r="J17" s="320">
        <f t="shared" si="3"/>
        <v>26</v>
      </c>
      <c r="K17" s="321" t="s">
        <v>7</v>
      </c>
      <c r="N17" s="87" t="s">
        <v>7</v>
      </c>
      <c r="O17" s="36">
        <f t="shared" si="5"/>
        <v>7</v>
      </c>
      <c r="P17" s="36">
        <f t="shared" si="4"/>
        <v>19</v>
      </c>
    </row>
    <row r="18" spans="1:16" s="36" customFormat="1" ht="24.75" customHeight="1" thickTop="1">
      <c r="A18" s="312" t="s">
        <v>49</v>
      </c>
      <c r="B18" s="545">
        <v>0</v>
      </c>
      <c r="C18" s="545">
        <v>0</v>
      </c>
      <c r="D18" s="322">
        <f t="shared" si="0"/>
        <v>0</v>
      </c>
      <c r="E18" s="545">
        <v>1</v>
      </c>
      <c r="F18" s="545">
        <v>2</v>
      </c>
      <c r="G18" s="322">
        <f t="shared" si="1"/>
        <v>3</v>
      </c>
      <c r="H18" s="322">
        <f t="shared" si="2"/>
        <v>1</v>
      </c>
      <c r="I18" s="322">
        <f>C18+F18</f>
        <v>2</v>
      </c>
      <c r="J18" s="322">
        <f>H18+I18</f>
        <v>3</v>
      </c>
      <c r="K18" s="323" t="s">
        <v>49</v>
      </c>
      <c r="N18" s="88" t="s">
        <v>49</v>
      </c>
      <c r="O18" s="36">
        <f>D18</f>
        <v>0</v>
      </c>
      <c r="P18" s="36">
        <f t="shared" si="4"/>
        <v>3</v>
      </c>
    </row>
    <row r="19" spans="1:16" s="36" customFormat="1" ht="24.75" customHeight="1">
      <c r="A19" s="412" t="s">
        <v>377</v>
      </c>
      <c r="B19" s="546">
        <v>1</v>
      </c>
      <c r="C19" s="546">
        <v>0</v>
      </c>
      <c r="D19" s="359">
        <f t="shared" si="0"/>
        <v>1</v>
      </c>
      <c r="E19" s="546">
        <v>2</v>
      </c>
      <c r="F19" s="546">
        <v>3</v>
      </c>
      <c r="G19" s="359">
        <f t="shared" si="1"/>
        <v>5</v>
      </c>
      <c r="H19" s="359">
        <f t="shared" ref="H19" si="6">B19+E19</f>
        <v>3</v>
      </c>
      <c r="I19" s="359">
        <f>C19+F19</f>
        <v>3</v>
      </c>
      <c r="J19" s="359">
        <f>H19+I19</f>
        <v>6</v>
      </c>
      <c r="K19" s="413" t="s">
        <v>390</v>
      </c>
      <c r="N19" s="409"/>
    </row>
    <row r="20" spans="1:16" s="36" customFormat="1" ht="24.75" customHeight="1">
      <c r="A20" s="410" t="s">
        <v>23</v>
      </c>
      <c r="B20" s="407">
        <f>SUM(B11:B19)</f>
        <v>845</v>
      </c>
      <c r="C20" s="407">
        <f t="shared" ref="C20:J20" si="7">SUM(C11:C19)</f>
        <v>761</v>
      </c>
      <c r="D20" s="510">
        <f t="shared" si="7"/>
        <v>1606</v>
      </c>
      <c r="E20" s="407">
        <f>SUM(E11:E19)</f>
        <v>2331</v>
      </c>
      <c r="F20" s="407">
        <f t="shared" si="7"/>
        <v>2224</v>
      </c>
      <c r="G20" s="510">
        <f t="shared" si="7"/>
        <v>4555</v>
      </c>
      <c r="H20" s="510">
        <f t="shared" si="7"/>
        <v>3176</v>
      </c>
      <c r="I20" s="510">
        <f t="shared" si="7"/>
        <v>2985</v>
      </c>
      <c r="J20" s="510">
        <f t="shared" si="7"/>
        <v>6161</v>
      </c>
      <c r="K20" s="411" t="s">
        <v>24</v>
      </c>
    </row>
    <row r="21" spans="1:16" s="1" customFormat="1" ht="21.75">
      <c r="A21" s="507"/>
      <c r="B21" s="507"/>
      <c r="C21" s="507"/>
      <c r="D21" s="507"/>
      <c r="E21" s="507"/>
      <c r="F21" s="507"/>
      <c r="G21" s="507"/>
      <c r="H21" s="507"/>
      <c r="I21" s="507"/>
      <c r="J21" s="507"/>
      <c r="K21" s="507"/>
      <c r="L21" s="507"/>
      <c r="M21" s="507"/>
      <c r="N21" s="507"/>
    </row>
    <row r="22" spans="1:16" s="1" customFormat="1" ht="23.25">
      <c r="A22" s="675" t="s">
        <v>151</v>
      </c>
      <c r="B22" s="675"/>
      <c r="C22" s="675"/>
      <c r="D22" s="675"/>
      <c r="E22" s="675"/>
      <c r="F22" s="675"/>
      <c r="G22" s="675"/>
      <c r="H22" s="675"/>
      <c r="I22" s="675"/>
      <c r="J22" s="675"/>
      <c r="K22" s="675"/>
      <c r="L22" s="504"/>
      <c r="M22" s="504"/>
      <c r="N22" s="504"/>
    </row>
    <row r="23" spans="1:16" s="1" customFormat="1" ht="21.75">
      <c r="A23" s="741" t="s">
        <v>505</v>
      </c>
      <c r="B23" s="741"/>
      <c r="C23" s="741"/>
      <c r="D23" s="741"/>
      <c r="E23" s="741"/>
      <c r="F23" s="741"/>
      <c r="G23" s="741"/>
      <c r="H23" s="741"/>
      <c r="I23" s="741"/>
      <c r="J23" s="741"/>
      <c r="K23" s="741"/>
      <c r="L23" s="505"/>
      <c r="M23" s="505"/>
      <c r="N23" s="505"/>
    </row>
    <row r="24" spans="1:16" s="1" customFormat="1" ht="15">
      <c r="A24" s="656" t="s">
        <v>479</v>
      </c>
      <c r="B24" s="656"/>
      <c r="C24" s="656"/>
      <c r="D24" s="656"/>
      <c r="E24" s="656"/>
      <c r="F24" s="656"/>
      <c r="G24" s="656"/>
      <c r="H24" s="656"/>
      <c r="I24" s="656"/>
      <c r="J24" s="656"/>
      <c r="K24" s="656"/>
      <c r="L24" s="506"/>
      <c r="M24" s="506"/>
      <c r="N24" s="506"/>
    </row>
    <row r="25" spans="1:16" s="1" customFormat="1" ht="15">
      <c r="A25" s="656" t="s">
        <v>506</v>
      </c>
      <c r="B25" s="656"/>
      <c r="C25" s="656"/>
      <c r="D25" s="656"/>
      <c r="E25" s="656"/>
      <c r="F25" s="656"/>
      <c r="G25" s="656"/>
      <c r="H25" s="656"/>
      <c r="I25" s="656"/>
      <c r="J25" s="656"/>
      <c r="K25" s="656"/>
      <c r="L25" s="506"/>
      <c r="M25" s="506"/>
      <c r="N25" s="506"/>
    </row>
    <row r="26" spans="1:16" ht="17.25" customHeight="1">
      <c r="A26" s="90"/>
      <c r="B26" s="41"/>
      <c r="C26" s="41"/>
      <c r="D26" s="92"/>
      <c r="E26" s="92"/>
      <c r="F26" s="92"/>
      <c r="G26" s="92"/>
      <c r="H26" s="41"/>
      <c r="I26" s="41"/>
      <c r="J26" s="92"/>
      <c r="K26" s="90"/>
    </row>
    <row r="27" spans="1:16" ht="17.25" customHeight="1">
      <c r="A27" s="90"/>
      <c r="B27" s="41"/>
      <c r="C27" s="41"/>
      <c r="D27" s="92"/>
      <c r="E27" s="92"/>
      <c r="F27" s="92"/>
      <c r="G27" s="92"/>
      <c r="H27" s="41"/>
      <c r="I27" s="41"/>
      <c r="J27" s="92"/>
      <c r="K27" s="90"/>
    </row>
    <row r="28" spans="1:16" ht="17.25" customHeight="1">
      <c r="A28" s="90"/>
      <c r="B28" s="41"/>
      <c r="C28" s="41"/>
      <c r="D28" s="92"/>
      <c r="E28" s="92"/>
      <c r="F28" s="92"/>
      <c r="G28" s="92"/>
      <c r="H28" s="41"/>
      <c r="I28" s="41"/>
      <c r="J28" s="92"/>
      <c r="K28" s="90"/>
    </row>
    <row r="29" spans="1:16" ht="17.25" customHeight="1">
      <c r="A29" s="90"/>
      <c r="B29" s="41"/>
      <c r="C29" s="41"/>
      <c r="D29" s="92"/>
      <c r="E29" s="92"/>
      <c r="F29" s="92"/>
      <c r="G29" s="92"/>
      <c r="H29" s="41"/>
      <c r="I29" s="41"/>
      <c r="J29" s="92"/>
      <c r="K29" s="90"/>
    </row>
    <row r="30" spans="1:16" ht="20.25" customHeight="1">
      <c r="A30" s="90"/>
      <c r="B30" s="41"/>
      <c r="C30" s="41"/>
      <c r="D30" s="92"/>
      <c r="E30" s="92"/>
      <c r="F30" s="92"/>
      <c r="G30" s="92"/>
      <c r="H30" s="41"/>
      <c r="I30" s="41"/>
      <c r="J30" s="92"/>
      <c r="K30" s="90"/>
    </row>
    <row r="31" spans="1:16" ht="20.25" customHeight="1">
      <c r="A31" s="90"/>
      <c r="B31" s="41"/>
      <c r="C31" s="41"/>
      <c r="D31" s="92"/>
      <c r="E31" s="92"/>
      <c r="F31" s="92"/>
      <c r="G31" s="92"/>
      <c r="H31" s="41"/>
      <c r="I31" s="41"/>
      <c r="J31" s="92"/>
      <c r="K31" s="90"/>
    </row>
    <row r="32" spans="1:16" ht="20.25" customHeight="1">
      <c r="A32" s="90"/>
      <c r="B32" s="41"/>
      <c r="C32" s="41"/>
      <c r="D32" s="92"/>
      <c r="E32" s="92"/>
      <c r="F32" s="92"/>
      <c r="G32" s="92"/>
      <c r="H32" s="41"/>
      <c r="I32" s="41"/>
      <c r="J32" s="92"/>
      <c r="K32" s="90"/>
    </row>
    <row r="33" spans="1:11" ht="20.25" customHeight="1">
      <c r="A33" s="90"/>
      <c r="B33" s="41"/>
      <c r="C33" s="41"/>
      <c r="D33" s="92"/>
      <c r="E33" s="92"/>
      <c r="F33" s="92"/>
      <c r="G33" s="92"/>
      <c r="H33" s="41"/>
      <c r="I33" s="41"/>
      <c r="J33" s="92"/>
      <c r="K33" s="90"/>
    </row>
    <row r="34" spans="1:11" ht="20.25" customHeight="1">
      <c r="A34" s="90"/>
      <c r="B34" s="41"/>
      <c r="C34" s="41"/>
      <c r="D34" s="92"/>
      <c r="E34" s="92"/>
      <c r="F34" s="92"/>
      <c r="G34" s="92"/>
      <c r="H34" s="41"/>
      <c r="I34" s="41"/>
      <c r="J34" s="92"/>
      <c r="K34" s="90"/>
    </row>
    <row r="35" spans="1:11" ht="20.25" customHeight="1">
      <c r="A35" s="90"/>
      <c r="B35" s="41"/>
      <c r="C35" s="41"/>
      <c r="D35" s="92"/>
      <c r="E35" s="92"/>
      <c r="F35" s="92"/>
      <c r="G35" s="92"/>
      <c r="H35" s="41"/>
      <c r="I35" s="41"/>
      <c r="J35" s="92"/>
      <c r="K35" s="90"/>
    </row>
    <row r="36" spans="1:11" ht="20.25" customHeight="1">
      <c r="A36" s="90"/>
      <c r="B36" s="41"/>
      <c r="C36" s="41"/>
      <c r="D36" s="92"/>
      <c r="E36" s="92"/>
      <c r="F36" s="92"/>
      <c r="G36" s="92"/>
      <c r="H36" s="41"/>
      <c r="I36" s="41"/>
      <c r="J36" s="92"/>
      <c r="K36" s="90"/>
    </row>
    <row r="37" spans="1:11" ht="20.25" customHeight="1">
      <c r="A37" s="90"/>
      <c r="B37" s="41"/>
      <c r="C37" s="41"/>
      <c r="D37" s="92"/>
      <c r="E37" s="92"/>
      <c r="F37" s="92"/>
      <c r="G37" s="92"/>
      <c r="H37" s="41"/>
      <c r="I37" s="41"/>
      <c r="J37" s="92"/>
      <c r="K37" s="90"/>
    </row>
    <row r="38" spans="1:11" ht="20.25" customHeight="1">
      <c r="A38" s="90"/>
      <c r="B38" s="41"/>
      <c r="C38" s="41"/>
      <c r="D38" s="92"/>
      <c r="E38" s="92"/>
      <c r="F38" s="92"/>
      <c r="G38" s="92"/>
      <c r="H38" s="41"/>
      <c r="I38" s="41"/>
      <c r="J38" s="92"/>
      <c r="K38" s="90"/>
    </row>
    <row r="39" spans="1:11" ht="20.25" customHeight="1">
      <c r="A39" s="90"/>
      <c r="B39" s="41"/>
      <c r="C39" s="41"/>
      <c r="D39" s="92"/>
      <c r="E39" s="92"/>
      <c r="F39" s="92"/>
      <c r="G39" s="92"/>
      <c r="H39" s="41"/>
      <c r="I39" s="41"/>
      <c r="J39" s="92"/>
      <c r="K39" s="90"/>
    </row>
    <row r="40" spans="1:11" ht="20.25" customHeight="1">
      <c r="A40" s="90"/>
      <c r="B40" s="41"/>
      <c r="C40" s="41"/>
      <c r="D40" s="92"/>
      <c r="E40" s="92"/>
      <c r="F40" s="92"/>
      <c r="G40" s="92"/>
      <c r="H40" s="41"/>
      <c r="I40" s="41"/>
      <c r="J40" s="92"/>
      <c r="K40" s="90"/>
    </row>
    <row r="41" spans="1:11" ht="20.25" customHeight="1">
      <c r="A41" s="90"/>
      <c r="B41" s="41"/>
      <c r="C41" s="41"/>
      <c r="D41" s="92"/>
      <c r="E41" s="92"/>
      <c r="F41" s="92"/>
      <c r="G41" s="92"/>
      <c r="H41" s="41"/>
      <c r="I41" s="41"/>
      <c r="J41" s="92"/>
      <c r="K41" s="90"/>
    </row>
    <row r="42" spans="1:11">
      <c r="A42" s="90"/>
      <c r="B42" s="41"/>
      <c r="C42" s="41"/>
      <c r="D42" s="92"/>
      <c r="E42" s="92"/>
      <c r="F42" s="92"/>
      <c r="G42" s="92"/>
      <c r="H42" s="41"/>
      <c r="I42" s="41"/>
      <c r="J42" s="92"/>
      <c r="K42" s="90"/>
    </row>
    <row r="43" spans="1:11">
      <c r="A43" s="90"/>
      <c r="B43" s="41"/>
      <c r="C43" s="41"/>
      <c r="D43" s="92"/>
      <c r="E43" s="92"/>
      <c r="F43" s="92"/>
      <c r="G43" s="92"/>
      <c r="H43" s="41"/>
      <c r="I43" s="41"/>
      <c r="J43" s="92"/>
      <c r="K43" s="90"/>
    </row>
    <row r="44" spans="1:11">
      <c r="A44" s="90"/>
      <c r="B44" s="41"/>
      <c r="C44" s="41"/>
      <c r="D44" s="92"/>
      <c r="E44" s="92"/>
      <c r="F44" s="92"/>
      <c r="G44" s="92"/>
      <c r="H44" s="41"/>
      <c r="I44" s="41"/>
      <c r="J44" s="92"/>
      <c r="K44" s="90"/>
    </row>
    <row r="45" spans="1:11">
      <c r="A45" s="90"/>
      <c r="B45" s="41"/>
      <c r="C45" s="41"/>
      <c r="D45" s="92"/>
      <c r="E45" s="92"/>
      <c r="F45" s="92"/>
      <c r="G45" s="92"/>
      <c r="H45" s="41"/>
      <c r="I45" s="41"/>
      <c r="J45" s="92"/>
      <c r="K45" s="90"/>
    </row>
    <row r="46" spans="1:11">
      <c r="A46" s="90"/>
      <c r="B46" s="41"/>
      <c r="C46" s="41"/>
      <c r="D46" s="92"/>
      <c r="E46" s="92"/>
      <c r="F46" s="92"/>
      <c r="G46" s="92"/>
      <c r="H46" s="41"/>
      <c r="I46" s="41"/>
      <c r="J46" s="92"/>
      <c r="K46" s="90"/>
    </row>
    <row r="47" spans="1:11" ht="18.75" customHeight="1">
      <c r="A47" s="90"/>
      <c r="B47" s="41"/>
      <c r="C47" s="41"/>
      <c r="D47" s="92"/>
      <c r="E47" s="92"/>
      <c r="F47" s="92"/>
      <c r="G47" s="92"/>
      <c r="H47" s="41"/>
      <c r="I47" s="41"/>
      <c r="J47" s="92"/>
      <c r="K47" s="90"/>
    </row>
    <row r="48" spans="1:11" ht="18.75" customHeight="1">
      <c r="A48" s="90"/>
      <c r="B48" s="41"/>
      <c r="C48" s="41"/>
      <c r="D48" s="92"/>
      <c r="E48" s="92"/>
      <c r="F48" s="92"/>
      <c r="G48" s="92"/>
      <c r="H48" s="41"/>
      <c r="I48" s="41"/>
      <c r="J48" s="92"/>
      <c r="K48" s="90"/>
    </row>
    <row r="49" spans="1:11" ht="26.25" customHeight="1">
      <c r="A49" s="645" t="s">
        <v>437</v>
      </c>
      <c r="B49" s="645"/>
      <c r="C49" s="645"/>
      <c r="D49" s="645"/>
      <c r="E49" s="645"/>
      <c r="F49" s="645"/>
      <c r="G49" s="645"/>
      <c r="H49" s="645"/>
      <c r="I49" s="645"/>
      <c r="J49" s="645"/>
      <c r="K49" s="645"/>
    </row>
    <row r="50" spans="1:11">
      <c r="A50" s="90"/>
      <c r="B50" s="41"/>
      <c r="C50" s="41"/>
      <c r="D50" s="92"/>
      <c r="E50" s="92"/>
      <c r="F50" s="92"/>
      <c r="G50" s="92"/>
      <c r="H50" s="41"/>
      <c r="I50" s="41"/>
      <c r="J50" s="92"/>
      <c r="K50" s="90"/>
    </row>
    <row r="51" spans="1:11">
      <c r="A51" s="90"/>
      <c r="B51" s="41"/>
      <c r="C51" s="41"/>
      <c r="D51" s="92"/>
      <c r="E51" s="92"/>
      <c r="F51" s="92"/>
      <c r="G51" s="92"/>
      <c r="H51" s="41"/>
      <c r="I51" s="41"/>
      <c r="J51" s="92"/>
      <c r="K51" s="90"/>
    </row>
  </sheetData>
  <mergeCells count="23">
    <mergeCell ref="G9:G10"/>
    <mergeCell ref="H9:H10"/>
    <mergeCell ref="A49:K49"/>
    <mergeCell ref="A22:K22"/>
    <mergeCell ref="A23:K23"/>
    <mergeCell ref="A24:K24"/>
    <mergeCell ref="A25:K25"/>
    <mergeCell ref="A3:K3"/>
    <mergeCell ref="A4:K4"/>
    <mergeCell ref="A5:K5"/>
    <mergeCell ref="A6:K6"/>
    <mergeCell ref="A8:A10"/>
    <mergeCell ref="B8:D8"/>
    <mergeCell ref="E8:G8"/>
    <mergeCell ref="H8:J8"/>
    <mergeCell ref="K8:K10"/>
    <mergeCell ref="B9:B10"/>
    <mergeCell ref="I9:I10"/>
    <mergeCell ref="J9:J10"/>
    <mergeCell ref="C9:C10"/>
    <mergeCell ref="D9:D10"/>
    <mergeCell ref="E9:E10"/>
    <mergeCell ref="F9:F10"/>
  </mergeCells>
  <printOptions horizontalCentered="1"/>
  <pageMargins left="0" right="0" top="0.47244094488188981" bottom="0" header="0" footer="0"/>
  <pageSetup paperSize="9" scale="95" orientation="landscape" r:id="rId1"/>
  <headerFooter>
    <oddFooter>&amp;C_&amp;P_</oddFooter>
  </headerFooter>
  <rowBreaks count="1" manualBreakCount="1">
    <brk id="20" max="1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E52"/>
  <sheetViews>
    <sheetView rightToLeft="1" tabSelected="1" view="pageBreakPreview" zoomScaleNormal="100" zoomScaleSheetLayoutView="100" workbookViewId="0">
      <selection activeCell="A6" sqref="A6:K6"/>
    </sheetView>
  </sheetViews>
  <sheetFormatPr defaultColWidth="9.140625" defaultRowHeight="12.75"/>
  <cols>
    <col min="1" max="1" width="20.5703125" style="147" customWidth="1"/>
    <col min="2" max="10" width="10.140625" style="147" customWidth="1"/>
    <col min="11" max="11" width="22.85546875" style="147" customWidth="1"/>
    <col min="12" max="12" width="15.140625" style="3" customWidth="1"/>
    <col min="13" max="16" width="6.42578125" style="3" customWidth="1"/>
    <col min="17" max="16384" width="9.140625" style="3"/>
  </cols>
  <sheetData>
    <row r="1" spans="1:31" ht="30.75">
      <c r="A1" s="444" t="s">
        <v>135</v>
      </c>
      <c r="B1" s="445"/>
      <c r="C1" s="445"/>
      <c r="D1" s="445"/>
      <c r="E1" s="445"/>
      <c r="F1" s="445"/>
      <c r="G1" s="445"/>
      <c r="H1" s="445"/>
      <c r="I1" s="445"/>
      <c r="J1" s="445"/>
      <c r="K1" s="446" t="s">
        <v>136</v>
      </c>
    </row>
    <row r="2" spans="1:31" ht="12" customHeight="1">
      <c r="A2" s="151"/>
      <c r="B2" s="152"/>
      <c r="C2" s="152"/>
      <c r="D2" s="152"/>
      <c r="E2" s="152"/>
      <c r="F2" s="152"/>
      <c r="G2" s="152"/>
      <c r="H2" s="3"/>
      <c r="I2" s="152"/>
      <c r="J2" s="3"/>
      <c r="K2" s="152"/>
    </row>
    <row r="3" spans="1:31" s="498" customFormat="1" ht="23.25">
      <c r="A3" s="653" t="s">
        <v>260</v>
      </c>
      <c r="B3" s="653"/>
      <c r="C3" s="653"/>
      <c r="D3" s="653"/>
      <c r="E3" s="653"/>
      <c r="F3" s="653"/>
      <c r="G3" s="653"/>
      <c r="H3" s="653"/>
      <c r="I3" s="653"/>
      <c r="J3" s="653"/>
      <c r="K3" s="653"/>
    </row>
    <row r="4" spans="1:31" s="2" customFormat="1" ht="21.75">
      <c r="A4" s="654" t="s">
        <v>505</v>
      </c>
      <c r="B4" s="654"/>
      <c r="C4" s="654"/>
      <c r="D4" s="654"/>
      <c r="E4" s="654"/>
      <c r="F4" s="654"/>
      <c r="G4" s="654"/>
      <c r="H4" s="654"/>
      <c r="I4" s="654"/>
      <c r="J4" s="654"/>
      <c r="K4" s="654"/>
    </row>
    <row r="5" spans="1:31" s="2" customFormat="1" ht="18">
      <c r="A5" s="655" t="s">
        <v>259</v>
      </c>
      <c r="B5" s="655"/>
      <c r="C5" s="655"/>
      <c r="D5" s="655"/>
      <c r="E5" s="655"/>
      <c r="F5" s="655"/>
      <c r="G5" s="655"/>
      <c r="H5" s="655"/>
      <c r="I5" s="655"/>
      <c r="J5" s="655"/>
      <c r="K5" s="655"/>
    </row>
    <row r="6" spans="1:31" ht="15">
      <c r="A6" s="656" t="s">
        <v>506</v>
      </c>
      <c r="B6" s="656"/>
      <c r="C6" s="656"/>
      <c r="D6" s="656"/>
      <c r="E6" s="656"/>
      <c r="F6" s="656"/>
      <c r="G6" s="656"/>
      <c r="H6" s="656"/>
      <c r="I6" s="656"/>
      <c r="J6" s="656"/>
      <c r="K6" s="656"/>
    </row>
    <row r="7" spans="1:31" s="7" customFormat="1" ht="15.75">
      <c r="A7" s="146" t="s">
        <v>203</v>
      </c>
      <c r="B7" s="146"/>
      <c r="C7" s="146"/>
      <c r="D7" s="146"/>
      <c r="E7" s="146"/>
      <c r="F7" s="146"/>
      <c r="G7" s="146"/>
      <c r="H7" s="146"/>
      <c r="I7" s="146"/>
      <c r="J7" s="146"/>
      <c r="K7" s="8" t="s">
        <v>202</v>
      </c>
      <c r="M7" s="5"/>
      <c r="O7" s="5"/>
      <c r="P7" s="5"/>
    </row>
    <row r="8" spans="1:31" ht="33.75" customHeight="1" thickBot="1">
      <c r="A8" s="754" t="s">
        <v>441</v>
      </c>
      <c r="B8" s="664" t="s">
        <v>240</v>
      </c>
      <c r="C8" s="664"/>
      <c r="D8" s="664"/>
      <c r="E8" s="664" t="s">
        <v>243</v>
      </c>
      <c r="F8" s="664"/>
      <c r="G8" s="664"/>
      <c r="H8" s="664" t="s">
        <v>244</v>
      </c>
      <c r="I8" s="664"/>
      <c r="J8" s="664"/>
      <c r="K8" s="749" t="s">
        <v>442</v>
      </c>
    </row>
    <row r="9" spans="1:31" ht="23.45" customHeight="1" thickTop="1" thickBot="1">
      <c r="A9" s="755"/>
      <c r="B9" s="757" t="s">
        <v>241</v>
      </c>
      <c r="C9" s="757" t="s">
        <v>242</v>
      </c>
      <c r="D9" s="757" t="s">
        <v>125</v>
      </c>
      <c r="E9" s="757" t="s">
        <v>241</v>
      </c>
      <c r="F9" s="757" t="s">
        <v>242</v>
      </c>
      <c r="G9" s="757" t="s">
        <v>125</v>
      </c>
      <c r="H9" s="757" t="s">
        <v>241</v>
      </c>
      <c r="I9" s="757" t="s">
        <v>242</v>
      </c>
      <c r="J9" s="757" t="s">
        <v>125</v>
      </c>
      <c r="K9" s="750"/>
    </row>
    <row r="10" spans="1:31" s="9" customFormat="1" ht="23.45" customHeight="1" thickTop="1">
      <c r="A10" s="756"/>
      <c r="B10" s="758"/>
      <c r="C10" s="758"/>
      <c r="D10" s="758"/>
      <c r="E10" s="758"/>
      <c r="F10" s="758"/>
      <c r="G10" s="758"/>
      <c r="H10" s="758"/>
      <c r="I10" s="758"/>
      <c r="J10" s="758"/>
      <c r="K10" s="751"/>
      <c r="M10" s="116" t="s">
        <v>241</v>
      </c>
      <c r="N10" s="116" t="s">
        <v>242</v>
      </c>
      <c r="P10" s="195"/>
      <c r="Q10" s="195"/>
      <c r="R10" s="195"/>
      <c r="S10" s="195"/>
      <c r="T10" s="195"/>
      <c r="U10" s="195"/>
      <c r="V10" s="195"/>
      <c r="W10" s="195"/>
      <c r="X10" s="195"/>
      <c r="Y10" s="195"/>
      <c r="Z10" s="195"/>
      <c r="AA10" s="195"/>
      <c r="AB10" s="195"/>
      <c r="AC10" s="195"/>
      <c r="AD10" s="195"/>
      <c r="AE10" s="195"/>
    </row>
    <row r="11" spans="1:31" s="10" customFormat="1" ht="24.75" customHeight="1" thickBot="1">
      <c r="A11" s="200" t="s">
        <v>50</v>
      </c>
      <c r="B11" s="466">
        <v>48</v>
      </c>
      <c r="C11" s="466">
        <v>43</v>
      </c>
      <c r="D11" s="202">
        <f>B11+C11</f>
        <v>91</v>
      </c>
      <c r="E11" s="466">
        <v>241</v>
      </c>
      <c r="F11" s="466">
        <v>65</v>
      </c>
      <c r="G11" s="202">
        <f>E11+F11</f>
        <v>306</v>
      </c>
      <c r="H11" s="202">
        <f t="shared" ref="H11:H19" si="0">B11+E11</f>
        <v>289</v>
      </c>
      <c r="I11" s="202">
        <f t="shared" ref="I11:I19" si="1">C11+F11</f>
        <v>108</v>
      </c>
      <c r="J11" s="202">
        <f t="shared" ref="J11:J16" si="2">H11+I11</f>
        <v>397</v>
      </c>
      <c r="K11" s="203" t="s">
        <v>51</v>
      </c>
      <c r="L11" s="79" t="s">
        <v>251</v>
      </c>
      <c r="M11" s="97">
        <f>H11</f>
        <v>289</v>
      </c>
      <c r="N11" s="97">
        <f>I11</f>
        <v>108</v>
      </c>
      <c r="P11" s="195"/>
      <c r="Q11" s="195"/>
      <c r="R11" s="195"/>
      <c r="S11" s="195"/>
      <c r="T11" s="195"/>
      <c r="U11" s="195"/>
      <c r="V11" s="195"/>
      <c r="W11" s="195"/>
      <c r="X11" s="195"/>
      <c r="Y11" s="195"/>
      <c r="Z11" s="195"/>
      <c r="AA11" s="195"/>
      <c r="AB11" s="195"/>
      <c r="AC11" s="195"/>
      <c r="AD11" s="195"/>
      <c r="AE11" s="195"/>
    </row>
    <row r="12" spans="1:31" s="10" customFormat="1" ht="24.75" customHeight="1" thickTop="1" thickBot="1">
      <c r="A12" s="204" t="s">
        <v>52</v>
      </c>
      <c r="B12" s="467">
        <v>25</v>
      </c>
      <c r="C12" s="467">
        <v>27</v>
      </c>
      <c r="D12" s="209">
        <f t="shared" ref="D12:D19" si="3">B12+C12</f>
        <v>52</v>
      </c>
      <c r="E12" s="467">
        <v>33</v>
      </c>
      <c r="F12" s="467">
        <v>10</v>
      </c>
      <c r="G12" s="209">
        <f t="shared" ref="G12:G14" si="4">E12+F12</f>
        <v>43</v>
      </c>
      <c r="H12" s="209">
        <f t="shared" si="0"/>
        <v>58</v>
      </c>
      <c r="I12" s="209">
        <f t="shared" si="1"/>
        <v>37</v>
      </c>
      <c r="J12" s="209">
        <f t="shared" si="2"/>
        <v>95</v>
      </c>
      <c r="K12" s="206" t="s">
        <v>53</v>
      </c>
      <c r="L12" s="79" t="s">
        <v>252</v>
      </c>
      <c r="M12" s="97">
        <f t="shared" ref="M12:N19" si="5">H12</f>
        <v>58</v>
      </c>
      <c r="N12" s="97">
        <f t="shared" si="5"/>
        <v>37</v>
      </c>
      <c r="P12" s="195"/>
      <c r="Q12" s="195"/>
      <c r="R12" s="195"/>
      <c r="S12" s="195"/>
      <c r="T12" s="195"/>
      <c r="U12" s="195"/>
      <c r="V12" s="195"/>
      <c r="W12" s="195"/>
      <c r="X12" s="195"/>
      <c r="Y12" s="195"/>
      <c r="Z12" s="195"/>
      <c r="AA12" s="195"/>
      <c r="AB12" s="195"/>
      <c r="AC12" s="195"/>
      <c r="AD12" s="195"/>
      <c r="AE12" s="195"/>
    </row>
    <row r="13" spans="1:31" s="10" customFormat="1" ht="24.75" customHeight="1" thickTop="1" thickBot="1">
      <c r="A13" s="200" t="s">
        <v>54</v>
      </c>
      <c r="B13" s="468">
        <v>4</v>
      </c>
      <c r="C13" s="468">
        <v>3</v>
      </c>
      <c r="D13" s="244">
        <f t="shared" si="3"/>
        <v>7</v>
      </c>
      <c r="E13" s="468">
        <v>8</v>
      </c>
      <c r="F13" s="468">
        <v>6</v>
      </c>
      <c r="G13" s="244">
        <f t="shared" si="4"/>
        <v>14</v>
      </c>
      <c r="H13" s="244">
        <f t="shared" si="0"/>
        <v>12</v>
      </c>
      <c r="I13" s="244">
        <f t="shared" si="1"/>
        <v>9</v>
      </c>
      <c r="J13" s="244">
        <f t="shared" si="2"/>
        <v>21</v>
      </c>
      <c r="K13" s="203" t="s">
        <v>55</v>
      </c>
      <c r="L13" s="79" t="s">
        <v>253</v>
      </c>
      <c r="M13" s="97">
        <f t="shared" si="5"/>
        <v>12</v>
      </c>
      <c r="N13" s="97">
        <f t="shared" si="5"/>
        <v>9</v>
      </c>
      <c r="P13" s="195"/>
      <c r="Q13" s="195"/>
      <c r="R13" s="195"/>
      <c r="S13" s="195"/>
      <c r="T13" s="195"/>
      <c r="U13" s="195"/>
      <c r="V13" s="195"/>
      <c r="W13" s="195"/>
      <c r="X13" s="195"/>
      <c r="Y13" s="196"/>
      <c r="Z13" s="196"/>
      <c r="AA13" s="196"/>
      <c r="AB13" s="196"/>
      <c r="AC13" s="196"/>
      <c r="AD13" s="196"/>
      <c r="AE13" s="196"/>
    </row>
    <row r="14" spans="1:31" s="10" customFormat="1" ht="24.75" customHeight="1" thickTop="1" thickBot="1">
      <c r="A14" s="204" t="s">
        <v>84</v>
      </c>
      <c r="B14" s="467">
        <v>6</v>
      </c>
      <c r="C14" s="467">
        <v>4</v>
      </c>
      <c r="D14" s="209">
        <f t="shared" si="3"/>
        <v>10</v>
      </c>
      <c r="E14" s="467">
        <v>4</v>
      </c>
      <c r="F14" s="467">
        <v>2</v>
      </c>
      <c r="G14" s="209">
        <f t="shared" si="4"/>
        <v>6</v>
      </c>
      <c r="H14" s="209">
        <f t="shared" si="0"/>
        <v>10</v>
      </c>
      <c r="I14" s="209">
        <f t="shared" si="1"/>
        <v>6</v>
      </c>
      <c r="J14" s="209">
        <f t="shared" si="2"/>
        <v>16</v>
      </c>
      <c r="K14" s="206" t="s">
        <v>56</v>
      </c>
      <c r="L14" s="79" t="s">
        <v>254</v>
      </c>
      <c r="M14" s="97">
        <f t="shared" si="5"/>
        <v>10</v>
      </c>
      <c r="N14" s="97">
        <f t="shared" si="5"/>
        <v>6</v>
      </c>
      <c r="P14" s="195"/>
      <c r="Q14" s="195"/>
      <c r="R14" s="195"/>
      <c r="S14" s="195"/>
      <c r="T14" s="195"/>
      <c r="U14" s="195"/>
      <c r="V14" s="195"/>
      <c r="W14" s="195"/>
      <c r="X14" s="195"/>
      <c r="Y14" s="196"/>
      <c r="Z14" s="196"/>
      <c r="AA14" s="196"/>
      <c r="AB14" s="196"/>
      <c r="AC14" s="196"/>
      <c r="AD14" s="196"/>
      <c r="AE14" s="196"/>
    </row>
    <row r="15" spans="1:31" s="10" customFormat="1" ht="24.75" customHeight="1" thickTop="1" thickBot="1">
      <c r="A15" s="200" t="s">
        <v>57</v>
      </c>
      <c r="B15" s="468">
        <v>3</v>
      </c>
      <c r="C15" s="468">
        <v>5</v>
      </c>
      <c r="D15" s="244">
        <f t="shared" si="3"/>
        <v>8</v>
      </c>
      <c r="E15" s="468">
        <v>7</v>
      </c>
      <c r="F15" s="468">
        <v>1</v>
      </c>
      <c r="G15" s="244">
        <f>E15+F15</f>
        <v>8</v>
      </c>
      <c r="H15" s="244">
        <f t="shared" si="0"/>
        <v>10</v>
      </c>
      <c r="I15" s="244">
        <f t="shared" si="1"/>
        <v>6</v>
      </c>
      <c r="J15" s="244">
        <f t="shared" si="2"/>
        <v>16</v>
      </c>
      <c r="K15" s="203" t="s">
        <v>58</v>
      </c>
      <c r="L15" s="79" t="s">
        <v>255</v>
      </c>
      <c r="M15" s="97">
        <f t="shared" si="5"/>
        <v>10</v>
      </c>
      <c r="N15" s="97">
        <f t="shared" si="5"/>
        <v>6</v>
      </c>
      <c r="P15" s="195"/>
      <c r="Q15" s="195"/>
      <c r="R15" s="195"/>
      <c r="S15" s="195"/>
      <c r="T15" s="195"/>
      <c r="U15" s="195"/>
      <c r="V15" s="195"/>
      <c r="W15" s="195"/>
      <c r="X15" s="195"/>
      <c r="Y15" s="196"/>
      <c r="Z15" s="196"/>
      <c r="AA15" s="196"/>
      <c r="AB15" s="196"/>
      <c r="AC15" s="196"/>
      <c r="AD15" s="196"/>
      <c r="AE15" s="196"/>
    </row>
    <row r="16" spans="1:31" s="10" customFormat="1" ht="24.75" customHeight="1" thickTop="1" thickBot="1">
      <c r="A16" s="204" t="s">
        <v>59</v>
      </c>
      <c r="B16" s="465">
        <v>0</v>
      </c>
      <c r="C16" s="465">
        <v>0</v>
      </c>
      <c r="D16" s="209">
        <f t="shared" si="3"/>
        <v>0</v>
      </c>
      <c r="E16" s="465">
        <v>0</v>
      </c>
      <c r="F16" s="465">
        <v>0</v>
      </c>
      <c r="G16" s="209">
        <f t="shared" ref="G16" si="6">E16+F16</f>
        <v>0</v>
      </c>
      <c r="H16" s="209">
        <f t="shared" si="0"/>
        <v>0</v>
      </c>
      <c r="I16" s="209">
        <f t="shared" si="1"/>
        <v>0</v>
      </c>
      <c r="J16" s="209">
        <f t="shared" si="2"/>
        <v>0</v>
      </c>
      <c r="K16" s="206" t="s">
        <v>60</v>
      </c>
      <c r="L16" s="79" t="s">
        <v>256</v>
      </c>
      <c r="M16" s="97">
        <f t="shared" si="5"/>
        <v>0</v>
      </c>
      <c r="N16" s="97">
        <f t="shared" si="5"/>
        <v>0</v>
      </c>
      <c r="P16" s="195"/>
      <c r="Q16" s="195"/>
      <c r="R16" s="195"/>
      <c r="S16" s="195"/>
      <c r="T16" s="195"/>
      <c r="U16" s="195"/>
      <c r="V16" s="195"/>
      <c r="W16" s="195"/>
      <c r="X16" s="195"/>
      <c r="Y16" s="196"/>
      <c r="Z16" s="196"/>
      <c r="AA16" s="196"/>
      <c r="AB16" s="196"/>
      <c r="AC16" s="196"/>
      <c r="AD16" s="196"/>
      <c r="AE16" s="196"/>
    </row>
    <row r="17" spans="1:31" s="10" customFormat="1" ht="24.75" customHeight="1" thickTop="1" thickBot="1">
      <c r="A17" s="200" t="s">
        <v>61</v>
      </c>
      <c r="B17" s="469">
        <v>7</v>
      </c>
      <c r="C17" s="469">
        <v>3</v>
      </c>
      <c r="D17" s="244">
        <f t="shared" si="3"/>
        <v>10</v>
      </c>
      <c r="E17" s="469">
        <v>1</v>
      </c>
      <c r="F17" s="469">
        <v>1</v>
      </c>
      <c r="G17" s="244">
        <f>E17+F17</f>
        <v>2</v>
      </c>
      <c r="H17" s="244">
        <f t="shared" si="0"/>
        <v>8</v>
      </c>
      <c r="I17" s="244">
        <f t="shared" si="1"/>
        <v>4</v>
      </c>
      <c r="J17" s="244">
        <f t="shared" ref="J17:J18" si="7">H17+I17</f>
        <v>12</v>
      </c>
      <c r="K17" s="203" t="s">
        <v>62</v>
      </c>
      <c r="L17" s="79" t="s">
        <v>257</v>
      </c>
      <c r="M17" s="97">
        <f t="shared" si="5"/>
        <v>8</v>
      </c>
      <c r="N17" s="97">
        <f t="shared" si="5"/>
        <v>4</v>
      </c>
      <c r="P17" s="195"/>
      <c r="Q17" s="195"/>
      <c r="R17" s="195"/>
      <c r="S17" s="195"/>
      <c r="T17" s="195"/>
      <c r="U17" s="195"/>
      <c r="V17" s="195"/>
      <c r="W17" s="195"/>
      <c r="X17" s="195"/>
      <c r="Y17" s="196"/>
      <c r="Z17" s="196"/>
      <c r="AA17" s="196"/>
      <c r="AB17" s="196"/>
      <c r="AC17" s="196"/>
      <c r="AD17" s="196"/>
      <c r="AE17" s="196"/>
    </row>
    <row r="18" spans="1:31" s="10" customFormat="1" ht="24.75" customHeight="1" thickTop="1" thickBot="1">
      <c r="A18" s="204" t="s">
        <v>63</v>
      </c>
      <c r="B18" s="467">
        <v>3</v>
      </c>
      <c r="C18" s="467">
        <v>2</v>
      </c>
      <c r="D18" s="209">
        <f t="shared" si="3"/>
        <v>5</v>
      </c>
      <c r="E18" s="467">
        <v>0</v>
      </c>
      <c r="F18" s="467">
        <v>2</v>
      </c>
      <c r="G18" s="209">
        <f>E18+F18</f>
        <v>2</v>
      </c>
      <c r="H18" s="209">
        <f t="shared" si="0"/>
        <v>3</v>
      </c>
      <c r="I18" s="209">
        <f t="shared" si="1"/>
        <v>4</v>
      </c>
      <c r="J18" s="209">
        <f t="shared" si="7"/>
        <v>7</v>
      </c>
      <c r="K18" s="206" t="s">
        <v>149</v>
      </c>
      <c r="L18" s="79" t="s">
        <v>258</v>
      </c>
      <c r="M18" s="97">
        <f t="shared" si="5"/>
        <v>3</v>
      </c>
      <c r="N18" s="97">
        <f t="shared" si="5"/>
        <v>4</v>
      </c>
      <c r="P18" s="195"/>
      <c r="Q18" s="195"/>
      <c r="R18" s="195"/>
      <c r="S18" s="195"/>
      <c r="T18" s="195"/>
      <c r="U18" s="195"/>
      <c r="V18" s="195"/>
      <c r="W18" s="195"/>
      <c r="X18" s="195"/>
      <c r="Y18" s="196"/>
      <c r="Z18" s="196"/>
      <c r="AA18" s="196"/>
      <c r="AB18" s="196"/>
      <c r="AC18" s="196"/>
      <c r="AD18" s="196"/>
      <c r="AE18" s="196"/>
    </row>
    <row r="19" spans="1:31" s="10" customFormat="1" ht="24.75" customHeight="1" thickTop="1">
      <c r="A19" s="246" t="s">
        <v>64</v>
      </c>
      <c r="B19" s="470">
        <v>22</v>
      </c>
      <c r="C19" s="470">
        <v>18</v>
      </c>
      <c r="D19" s="244">
        <f t="shared" si="3"/>
        <v>40</v>
      </c>
      <c r="E19" s="470">
        <v>4</v>
      </c>
      <c r="F19" s="470">
        <v>0</v>
      </c>
      <c r="G19" s="244">
        <f>E19+F19</f>
        <v>4</v>
      </c>
      <c r="H19" s="244">
        <f t="shared" si="0"/>
        <v>26</v>
      </c>
      <c r="I19" s="244">
        <f t="shared" si="1"/>
        <v>18</v>
      </c>
      <c r="J19" s="244">
        <f>H19+I19</f>
        <v>44</v>
      </c>
      <c r="K19" s="247" t="s">
        <v>273</v>
      </c>
      <c r="L19" s="79" t="s">
        <v>287</v>
      </c>
      <c r="M19" s="97">
        <f t="shared" si="5"/>
        <v>26</v>
      </c>
      <c r="N19" s="97">
        <f t="shared" si="5"/>
        <v>18</v>
      </c>
      <c r="P19" s="195"/>
      <c r="Q19" s="195"/>
      <c r="R19" s="195"/>
      <c r="S19" s="195"/>
      <c r="T19" s="195"/>
      <c r="U19" s="195"/>
      <c r="V19" s="195"/>
      <c r="W19" s="195"/>
      <c r="X19" s="195"/>
      <c r="Y19" s="196"/>
      <c r="Z19" s="196"/>
      <c r="AA19" s="196"/>
      <c r="AB19" s="196"/>
      <c r="AC19" s="196"/>
      <c r="AD19" s="196"/>
      <c r="AE19" s="196"/>
    </row>
    <row r="20" spans="1:31" s="10" customFormat="1" ht="24.75" customHeight="1">
      <c r="A20" s="248" t="s">
        <v>11</v>
      </c>
      <c r="B20" s="249">
        <f>SUM(B11:B19)</f>
        <v>118</v>
      </c>
      <c r="C20" s="249">
        <f>SUM(C11:C19)</f>
        <v>105</v>
      </c>
      <c r="D20" s="249">
        <f t="shared" ref="D20:G20" si="8">SUM(D11:D19)</f>
        <v>223</v>
      </c>
      <c r="E20" s="249">
        <f>SUM(E11:E19)</f>
        <v>298</v>
      </c>
      <c r="F20" s="249">
        <f t="shared" si="8"/>
        <v>87</v>
      </c>
      <c r="G20" s="249">
        <f t="shared" si="8"/>
        <v>385</v>
      </c>
      <c r="H20" s="249">
        <f>SUM(H11:H19)</f>
        <v>416</v>
      </c>
      <c r="I20" s="249">
        <f>SUM(I11:I19)</f>
        <v>192</v>
      </c>
      <c r="J20" s="249">
        <f>SUM(J11:J19)</f>
        <v>608</v>
      </c>
      <c r="K20" s="250" t="s">
        <v>12</v>
      </c>
      <c r="M20" s="10">
        <f>SUM(M11:M19)</f>
        <v>416</v>
      </c>
      <c r="N20" s="10">
        <f>SUM(N11:N19)</f>
        <v>192</v>
      </c>
      <c r="P20" s="195"/>
      <c r="Q20" s="195"/>
      <c r="R20" s="195"/>
      <c r="S20" s="195"/>
      <c r="T20" s="195"/>
      <c r="U20" s="195"/>
      <c r="V20" s="195"/>
      <c r="W20" s="195"/>
      <c r="X20" s="195"/>
      <c r="Y20" s="196"/>
      <c r="Z20" s="196"/>
      <c r="AA20" s="196"/>
      <c r="AB20" s="196"/>
      <c r="AC20" s="196"/>
      <c r="AD20" s="196"/>
      <c r="AE20" s="196"/>
    </row>
    <row r="21" spans="1:31" ht="14.25">
      <c r="A21" s="151"/>
      <c r="B21" s="151"/>
      <c r="C21" s="151"/>
      <c r="D21" s="151"/>
      <c r="E21" s="151"/>
      <c r="F21" s="151"/>
      <c r="G21" s="151"/>
      <c r="H21" s="151"/>
      <c r="I21" s="151"/>
      <c r="J21" s="151"/>
      <c r="K21" s="151"/>
      <c r="L21" s="147"/>
      <c r="M21" s="147"/>
      <c r="P21" s="195"/>
      <c r="Q21" s="195"/>
      <c r="R21" s="195"/>
      <c r="S21" s="195"/>
      <c r="T21" s="195"/>
      <c r="U21" s="195"/>
      <c r="V21" s="195"/>
      <c r="W21" s="195"/>
      <c r="X21" s="195"/>
      <c r="Y21" s="196"/>
      <c r="Z21" s="196"/>
      <c r="AA21" s="196"/>
      <c r="AB21" s="196"/>
      <c r="AC21" s="196"/>
      <c r="AD21" s="196"/>
      <c r="AE21" s="196"/>
    </row>
    <row r="22" spans="1:31" ht="18" customHeight="1">
      <c r="A22" s="151"/>
      <c r="B22" s="151"/>
      <c r="C22" s="151"/>
      <c r="D22" s="151"/>
      <c r="E22" s="151"/>
      <c r="F22" s="151"/>
      <c r="G22" s="151"/>
      <c r="H22" s="151"/>
      <c r="I22" s="151"/>
      <c r="J22" s="151"/>
      <c r="K22" s="151"/>
      <c r="L22" s="147"/>
      <c r="M22" s="147"/>
      <c r="P22" s="195"/>
      <c r="Q22" s="195"/>
      <c r="R22" s="195"/>
      <c r="S22" s="195"/>
      <c r="T22" s="195"/>
      <c r="U22" s="195"/>
      <c r="V22" s="195"/>
      <c r="W22" s="195"/>
      <c r="X22" s="195"/>
      <c r="Y22" s="195"/>
      <c r="Z22" s="195"/>
      <c r="AA22" s="195"/>
      <c r="AB22" s="195"/>
      <c r="AC22" s="195"/>
      <c r="AD22" s="195"/>
      <c r="AE22" s="195"/>
    </row>
    <row r="23" spans="1:31" ht="18" customHeight="1">
      <c r="A23" s="627" t="s">
        <v>443</v>
      </c>
      <c r="B23" s="627"/>
      <c r="C23" s="627"/>
      <c r="D23" s="627"/>
      <c r="E23" s="627"/>
      <c r="F23" s="627"/>
      <c r="G23" s="627"/>
      <c r="H23" s="627"/>
      <c r="I23" s="627"/>
      <c r="J23" s="627"/>
      <c r="K23" s="627"/>
    </row>
    <row r="24" spans="1:31" ht="18" customHeight="1">
      <c r="A24" s="654" t="s">
        <v>505</v>
      </c>
      <c r="B24" s="654"/>
      <c r="C24" s="654"/>
      <c r="D24" s="654"/>
      <c r="E24" s="654"/>
      <c r="F24" s="654"/>
      <c r="G24" s="654"/>
      <c r="H24" s="654"/>
      <c r="I24" s="654"/>
      <c r="J24" s="654"/>
      <c r="K24" s="654"/>
    </row>
    <row r="25" spans="1:31" ht="18" customHeight="1">
      <c r="A25" s="628" t="s">
        <v>444</v>
      </c>
      <c r="B25" s="628"/>
      <c r="C25" s="628"/>
      <c r="D25" s="628"/>
      <c r="E25" s="628"/>
      <c r="F25" s="628"/>
      <c r="G25" s="628"/>
      <c r="H25" s="628"/>
      <c r="I25" s="628"/>
      <c r="J25" s="628"/>
      <c r="K25" s="628"/>
    </row>
    <row r="26" spans="1:31" ht="18" customHeight="1">
      <c r="A26" s="656" t="s">
        <v>506</v>
      </c>
      <c r="B26" s="656"/>
      <c r="C26" s="656"/>
      <c r="D26" s="656"/>
      <c r="E26" s="656"/>
      <c r="F26" s="656"/>
      <c r="G26" s="656"/>
      <c r="H26" s="656"/>
      <c r="I26" s="656"/>
      <c r="J26" s="656"/>
      <c r="K26" s="656"/>
    </row>
    <row r="27" spans="1:31" ht="18" customHeight="1">
      <c r="A27" s="151"/>
      <c r="B27" s="151"/>
      <c r="C27" s="151"/>
      <c r="D27" s="151"/>
      <c r="E27" s="151"/>
      <c r="F27" s="151"/>
      <c r="G27" s="151"/>
      <c r="H27" s="151"/>
      <c r="I27" s="151"/>
      <c r="J27" s="151"/>
      <c r="K27" s="151"/>
    </row>
    <row r="28" spans="1:31" ht="18" customHeight="1">
      <c r="A28" s="151"/>
      <c r="B28" s="151"/>
      <c r="C28" s="151"/>
      <c r="D28" s="151"/>
      <c r="E28" s="151"/>
      <c r="F28" s="151"/>
      <c r="G28" s="151"/>
      <c r="H28" s="151"/>
      <c r="I28" s="151"/>
      <c r="J28" s="151"/>
      <c r="K28" s="151"/>
    </row>
    <row r="29" spans="1:31" ht="18" customHeight="1">
      <c r="A29" s="151"/>
      <c r="B29" s="151"/>
      <c r="C29" s="151"/>
      <c r="D29" s="151"/>
      <c r="E29" s="151"/>
      <c r="F29" s="151"/>
      <c r="G29" s="151"/>
      <c r="H29" s="151"/>
      <c r="I29" s="151"/>
      <c r="J29" s="151"/>
      <c r="K29" s="151"/>
    </row>
    <row r="30" spans="1:31" ht="18" customHeight="1">
      <c r="A30" s="151"/>
      <c r="B30" s="151"/>
      <c r="C30" s="151"/>
      <c r="D30" s="151"/>
      <c r="E30" s="151"/>
      <c r="F30" s="151"/>
      <c r="G30" s="151"/>
      <c r="H30" s="151"/>
      <c r="I30" s="151"/>
      <c r="J30" s="151"/>
      <c r="K30" s="151"/>
    </row>
    <row r="31" spans="1:31" ht="18" customHeight="1">
      <c r="A31" s="151"/>
      <c r="B31" s="151"/>
      <c r="C31" s="151"/>
      <c r="D31" s="151"/>
      <c r="E31" s="151"/>
      <c r="F31" s="151"/>
      <c r="G31" s="151"/>
      <c r="H31" s="151"/>
      <c r="I31" s="151"/>
      <c r="J31" s="151"/>
      <c r="K31" s="151"/>
    </row>
    <row r="32" spans="1:31" ht="18" customHeight="1">
      <c r="A32" s="151"/>
      <c r="B32" s="151"/>
      <c r="C32" s="151"/>
      <c r="D32" s="151"/>
      <c r="E32" s="151"/>
      <c r="F32" s="151"/>
      <c r="G32" s="151"/>
      <c r="H32" s="151"/>
      <c r="I32" s="151"/>
      <c r="J32" s="151"/>
      <c r="K32" s="151"/>
    </row>
    <row r="33" spans="1:11" ht="18" customHeight="1">
      <c r="A33" s="151"/>
      <c r="B33" s="151"/>
      <c r="C33" s="151"/>
      <c r="D33" s="151"/>
      <c r="E33" s="151"/>
      <c r="F33" s="151"/>
      <c r="G33" s="151"/>
      <c r="H33" s="151"/>
      <c r="I33" s="151"/>
      <c r="J33" s="151"/>
      <c r="K33" s="151"/>
    </row>
    <row r="34" spans="1:11" ht="18" customHeight="1">
      <c r="A34" s="151"/>
      <c r="B34" s="151"/>
      <c r="C34" s="151"/>
      <c r="D34" s="151"/>
      <c r="E34" s="151"/>
      <c r="F34" s="151"/>
      <c r="G34" s="151"/>
      <c r="H34" s="151"/>
      <c r="I34" s="151"/>
      <c r="J34" s="151"/>
      <c r="K34" s="151"/>
    </row>
    <row r="35" spans="1:11" ht="18" customHeight="1">
      <c r="A35" s="151"/>
      <c r="B35" s="151"/>
      <c r="C35" s="151"/>
      <c r="D35" s="151">
        <v>48</v>
      </c>
      <c r="E35" s="151"/>
      <c r="F35" s="151"/>
      <c r="G35" s="151"/>
      <c r="H35" s="151"/>
      <c r="I35" s="151"/>
      <c r="J35" s="151"/>
      <c r="K35" s="151"/>
    </row>
    <row r="36" spans="1:11" ht="18" customHeight="1">
      <c r="A36" s="151"/>
      <c r="B36" s="151"/>
      <c r="C36" s="151"/>
      <c r="D36" s="151"/>
      <c r="E36" s="151"/>
      <c r="F36" s="151"/>
      <c r="G36" s="151"/>
      <c r="H36" s="151"/>
      <c r="I36" s="151"/>
      <c r="J36" s="151"/>
      <c r="K36" s="151"/>
    </row>
    <row r="37" spans="1:11" ht="18" customHeight="1">
      <c r="A37" s="151"/>
      <c r="B37" s="151"/>
      <c r="C37" s="151"/>
      <c r="D37" s="151"/>
      <c r="E37" s="151"/>
      <c r="F37" s="151"/>
      <c r="G37" s="151"/>
      <c r="H37" s="151"/>
      <c r="I37" s="151"/>
      <c r="J37" s="151"/>
      <c r="K37" s="151"/>
    </row>
    <row r="38" spans="1:11" ht="18" customHeight="1">
      <c r="A38" s="151"/>
      <c r="B38" s="151"/>
      <c r="C38" s="151"/>
      <c r="D38" s="151"/>
      <c r="E38" s="151"/>
      <c r="F38" s="151"/>
      <c r="G38" s="151"/>
      <c r="H38" s="151"/>
      <c r="I38" s="151"/>
      <c r="J38" s="151"/>
      <c r="K38" s="151"/>
    </row>
    <row r="39" spans="1:11" ht="18" customHeight="1">
      <c r="A39" s="151"/>
      <c r="B39" s="151"/>
      <c r="C39" s="151"/>
      <c r="D39" s="151"/>
      <c r="E39" s="151"/>
      <c r="F39" s="151"/>
      <c r="G39" s="151"/>
      <c r="H39" s="151"/>
      <c r="I39" s="151"/>
      <c r="J39" s="151"/>
      <c r="K39" s="151"/>
    </row>
    <row r="40" spans="1:11" ht="18" customHeight="1">
      <c r="A40" s="151"/>
      <c r="B40" s="151"/>
      <c r="C40" s="151"/>
      <c r="D40" s="151"/>
      <c r="E40" s="151"/>
      <c r="F40" s="151"/>
      <c r="G40" s="151"/>
      <c r="H40" s="151"/>
      <c r="I40" s="151"/>
      <c r="J40" s="151"/>
      <c r="K40" s="151"/>
    </row>
    <row r="41" spans="1:11" ht="18" customHeight="1">
      <c r="A41" s="151"/>
      <c r="B41" s="151"/>
      <c r="C41" s="151"/>
      <c r="D41" s="151"/>
      <c r="E41" s="151"/>
      <c r="F41" s="151"/>
      <c r="G41" s="151"/>
      <c r="H41" s="151"/>
      <c r="I41" s="151"/>
      <c r="J41" s="151"/>
      <c r="K41" s="151"/>
    </row>
    <row r="42" spans="1:11" ht="18" customHeight="1">
      <c r="A42" s="151"/>
      <c r="B42" s="151"/>
      <c r="C42" s="151"/>
      <c r="D42" s="151"/>
      <c r="E42" s="151"/>
      <c r="F42" s="151"/>
      <c r="G42" s="151"/>
      <c r="H42" s="151"/>
      <c r="I42" s="151"/>
      <c r="J42" s="151"/>
      <c r="K42" s="151"/>
    </row>
    <row r="43" spans="1:11" ht="18" customHeight="1">
      <c r="A43" s="151"/>
      <c r="B43" s="151"/>
      <c r="C43" s="151"/>
      <c r="D43" s="151"/>
      <c r="E43" s="151"/>
      <c r="F43" s="151"/>
      <c r="G43" s="151"/>
      <c r="H43" s="151"/>
      <c r="I43" s="151"/>
      <c r="J43" s="151"/>
      <c r="K43" s="151"/>
    </row>
    <row r="44" spans="1:11" ht="18" customHeight="1">
      <c r="A44" s="151"/>
      <c r="B44" s="151"/>
      <c r="C44" s="151"/>
      <c r="D44" s="151"/>
      <c r="E44" s="151"/>
      <c r="F44" s="151"/>
      <c r="G44" s="151"/>
      <c r="H44" s="151"/>
      <c r="I44" s="151"/>
      <c r="J44" s="151"/>
      <c r="K44" s="151"/>
    </row>
    <row r="45" spans="1:11" ht="18" customHeight="1">
      <c r="A45" s="151"/>
      <c r="B45" s="151"/>
      <c r="C45" s="151"/>
      <c r="D45" s="151"/>
      <c r="E45" s="151"/>
      <c r="F45" s="151"/>
      <c r="G45" s="151"/>
      <c r="H45" s="151"/>
      <c r="I45" s="151"/>
      <c r="J45" s="151"/>
      <c r="K45" s="151"/>
    </row>
    <row r="46" spans="1:11">
      <c r="A46" s="151"/>
      <c r="B46" s="151"/>
      <c r="C46" s="151"/>
      <c r="D46" s="151"/>
      <c r="E46" s="151"/>
      <c r="F46" s="151"/>
      <c r="G46" s="151"/>
      <c r="H46" s="151"/>
      <c r="I46" s="151"/>
      <c r="J46" s="151"/>
      <c r="K46" s="151"/>
    </row>
    <row r="47" spans="1:11">
      <c r="A47" s="151"/>
      <c r="B47" s="151"/>
      <c r="C47" s="151"/>
      <c r="D47" s="151"/>
      <c r="E47" s="151"/>
      <c r="F47" s="151"/>
      <c r="G47" s="151"/>
      <c r="H47" s="151"/>
      <c r="I47" s="151"/>
      <c r="J47" s="151"/>
      <c r="K47" s="151"/>
    </row>
    <row r="48" spans="1:11">
      <c r="A48" s="151"/>
      <c r="B48" s="151"/>
      <c r="C48" s="151"/>
      <c r="D48" s="151"/>
      <c r="E48" s="151"/>
      <c r="F48" s="151"/>
      <c r="G48" s="151"/>
      <c r="H48" s="151"/>
      <c r="I48" s="151"/>
      <c r="J48" s="151"/>
      <c r="K48" s="151"/>
    </row>
    <row r="49" spans="1:11">
      <c r="A49" s="151"/>
      <c r="B49" s="151"/>
      <c r="C49" s="151"/>
      <c r="D49" s="151"/>
      <c r="E49" s="151"/>
      <c r="F49" s="151"/>
      <c r="G49" s="151"/>
      <c r="H49" s="151"/>
      <c r="I49" s="151"/>
      <c r="J49" s="151"/>
      <c r="K49" s="151"/>
    </row>
    <row r="50" spans="1:11">
      <c r="A50" s="645" t="s">
        <v>440</v>
      </c>
      <c r="B50" s="645"/>
      <c r="C50" s="645"/>
      <c r="D50" s="645"/>
      <c r="E50" s="645"/>
      <c r="F50" s="645"/>
      <c r="G50" s="645"/>
      <c r="H50" s="645"/>
      <c r="I50" s="645"/>
      <c r="J50" s="645"/>
      <c r="K50" s="645"/>
    </row>
    <row r="51" spans="1:11">
      <c r="A51" s="151"/>
      <c r="B51" s="151"/>
      <c r="C51" s="151"/>
      <c r="D51" s="151"/>
      <c r="E51" s="151"/>
      <c r="F51" s="151"/>
      <c r="G51" s="151"/>
      <c r="H51" s="151"/>
      <c r="I51" s="151"/>
      <c r="J51" s="151"/>
      <c r="K51" s="151"/>
    </row>
    <row r="52" spans="1:11">
      <c r="A52" s="151"/>
      <c r="B52" s="151"/>
      <c r="C52" s="151"/>
      <c r="D52" s="151"/>
      <c r="E52" s="151"/>
      <c r="F52" s="151"/>
      <c r="G52" s="151"/>
      <c r="H52" s="151"/>
      <c r="I52" s="151"/>
      <c r="J52" s="151"/>
      <c r="K52" s="151"/>
    </row>
  </sheetData>
  <mergeCells count="23">
    <mergeCell ref="G9:G10"/>
    <mergeCell ref="H9:H10"/>
    <mergeCell ref="A50:K50"/>
    <mergeCell ref="A23:K23"/>
    <mergeCell ref="A24:K24"/>
    <mergeCell ref="A25:K25"/>
    <mergeCell ref="A26:K26"/>
    <mergeCell ref="A3:K3"/>
    <mergeCell ref="A4:K4"/>
    <mergeCell ref="A5:K5"/>
    <mergeCell ref="A6:K6"/>
    <mergeCell ref="A8:A10"/>
    <mergeCell ref="B8:D8"/>
    <mergeCell ref="E8:G8"/>
    <mergeCell ref="H8:J8"/>
    <mergeCell ref="K8:K10"/>
    <mergeCell ref="B9:B10"/>
    <mergeCell ref="I9:I10"/>
    <mergeCell ref="J9:J10"/>
    <mergeCell ref="C9:C10"/>
    <mergeCell ref="D9:D10"/>
    <mergeCell ref="E9:E10"/>
    <mergeCell ref="F9:F10"/>
  </mergeCells>
  <printOptions horizontalCentered="1"/>
  <pageMargins left="0" right="0" top="0.47244094488188981" bottom="0" header="0" footer="0"/>
  <pageSetup paperSize="9" scale="95" orientation="landscape" r:id="rId1"/>
  <headerFooter>
    <oddFooter>&amp;C_&amp;P_</oddFooter>
  </headerFooter>
  <rowBreaks count="1" manualBreakCount="1">
    <brk id="20"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25"/>
  <sheetViews>
    <sheetView rightToLeft="1" view="pageBreakPreview" topLeftCell="A7" zoomScaleNormal="100" zoomScaleSheetLayoutView="100" workbookViewId="0">
      <selection activeCell="A8" sqref="A8:A9"/>
    </sheetView>
  </sheetViews>
  <sheetFormatPr defaultColWidth="9.140625" defaultRowHeight="12.75"/>
  <cols>
    <col min="1" max="1" width="20.7109375" style="147" customWidth="1"/>
    <col min="2" max="10" width="10.5703125" style="147" customWidth="1"/>
    <col min="11" max="11" width="20.7109375" style="147" customWidth="1"/>
    <col min="12" max="12" width="15.140625" style="3" customWidth="1"/>
    <col min="13" max="16" width="6.42578125" style="3" customWidth="1"/>
    <col min="17" max="16384" width="9.140625" style="3"/>
  </cols>
  <sheetData>
    <row r="1" spans="1:16" ht="30.75">
      <c r="A1" s="444" t="s">
        <v>135</v>
      </c>
      <c r="B1" s="444"/>
      <c r="C1" s="444"/>
      <c r="D1" s="444"/>
      <c r="E1" s="445"/>
      <c r="F1" s="445"/>
      <c r="G1" s="445"/>
      <c r="H1" s="445"/>
      <c r="I1" s="445"/>
      <c r="J1" s="445"/>
      <c r="K1" s="446" t="s">
        <v>136</v>
      </c>
    </row>
    <row r="2" spans="1:16" ht="12" customHeight="1">
      <c r="A2" s="151"/>
      <c r="B2" s="151"/>
      <c r="C2" s="151"/>
      <c r="D2" s="151"/>
      <c r="E2" s="152"/>
      <c r="F2" s="152"/>
      <c r="G2" s="152"/>
      <c r="H2" s="152"/>
      <c r="I2" s="152"/>
      <c r="J2" s="152"/>
      <c r="K2" s="152"/>
      <c r="L2" s="152"/>
    </row>
    <row r="3" spans="1:16" s="498" customFormat="1" ht="23.25">
      <c r="A3" s="653" t="s">
        <v>231</v>
      </c>
      <c r="B3" s="653"/>
      <c r="C3" s="653"/>
      <c r="D3" s="653"/>
      <c r="E3" s="653"/>
      <c r="F3" s="653"/>
      <c r="G3" s="653"/>
      <c r="H3" s="653"/>
      <c r="I3" s="653"/>
      <c r="J3" s="653"/>
      <c r="K3" s="653"/>
    </row>
    <row r="4" spans="1:16" s="2" customFormat="1" ht="21.75">
      <c r="A4" s="654" t="s">
        <v>518</v>
      </c>
      <c r="B4" s="654"/>
      <c r="C4" s="654"/>
      <c r="D4" s="654"/>
      <c r="E4" s="654"/>
      <c r="F4" s="654"/>
      <c r="G4" s="654"/>
      <c r="H4" s="654"/>
      <c r="I4" s="654"/>
      <c r="J4" s="654"/>
      <c r="K4" s="654"/>
    </row>
    <row r="5" spans="1:16" s="2" customFormat="1" ht="18">
      <c r="A5" s="655" t="s">
        <v>299</v>
      </c>
      <c r="B5" s="655"/>
      <c r="C5" s="655"/>
      <c r="D5" s="655"/>
      <c r="E5" s="655"/>
      <c r="F5" s="655"/>
      <c r="G5" s="655"/>
      <c r="H5" s="655"/>
      <c r="I5" s="655"/>
      <c r="J5" s="655"/>
      <c r="K5" s="655"/>
    </row>
    <row r="6" spans="1:16" ht="15">
      <c r="A6" s="656" t="s">
        <v>519</v>
      </c>
      <c r="B6" s="656"/>
      <c r="C6" s="656"/>
      <c r="D6" s="656"/>
      <c r="E6" s="656"/>
      <c r="F6" s="656"/>
      <c r="G6" s="656"/>
      <c r="H6" s="656"/>
      <c r="I6" s="656"/>
      <c r="J6" s="656"/>
      <c r="K6" s="656"/>
    </row>
    <row r="7" spans="1:16" s="7" customFormat="1" ht="15.75">
      <c r="A7" s="146" t="s">
        <v>220</v>
      </c>
      <c r="B7" s="146"/>
      <c r="C7" s="146"/>
      <c r="D7" s="146"/>
      <c r="E7" s="146"/>
      <c r="F7" s="146"/>
      <c r="G7" s="146"/>
      <c r="H7" s="146"/>
      <c r="I7" s="146"/>
      <c r="J7" s="146"/>
      <c r="K7" s="8" t="s">
        <v>221</v>
      </c>
      <c r="M7" s="5"/>
      <c r="O7" s="5"/>
      <c r="P7" s="5"/>
    </row>
    <row r="8" spans="1:16" ht="36" customHeight="1">
      <c r="A8" s="689" t="s">
        <v>155</v>
      </c>
      <c r="B8" s="664" t="s">
        <v>512</v>
      </c>
      <c r="C8" s="664"/>
      <c r="D8" s="664"/>
      <c r="E8" s="664" t="s">
        <v>483</v>
      </c>
      <c r="F8" s="664"/>
      <c r="G8" s="664"/>
      <c r="H8" s="664" t="s">
        <v>511</v>
      </c>
      <c r="I8" s="664"/>
      <c r="J8" s="664"/>
      <c r="K8" s="759" t="s">
        <v>156</v>
      </c>
    </row>
    <row r="9" spans="1:16" s="9" customFormat="1" ht="43.5" customHeight="1">
      <c r="A9" s="690"/>
      <c r="B9" s="148" t="s">
        <v>379</v>
      </c>
      <c r="C9" s="148" t="s">
        <v>153</v>
      </c>
      <c r="D9" s="149" t="s">
        <v>380</v>
      </c>
      <c r="E9" s="148" t="s">
        <v>379</v>
      </c>
      <c r="F9" s="148" t="s">
        <v>153</v>
      </c>
      <c r="G9" s="149" t="s">
        <v>380</v>
      </c>
      <c r="H9" s="148" t="s">
        <v>379</v>
      </c>
      <c r="I9" s="148" t="s">
        <v>153</v>
      </c>
      <c r="J9" s="149" t="s">
        <v>380</v>
      </c>
      <c r="K9" s="760"/>
    </row>
    <row r="10" spans="1:16" s="10" customFormat="1" ht="34.5" customHeight="1" thickBot="1">
      <c r="A10" s="210" t="s">
        <v>88</v>
      </c>
      <c r="B10" s="141">
        <v>110</v>
      </c>
      <c r="C10" s="141">
        <v>93</v>
      </c>
      <c r="D10" s="211">
        <f>B10+C10</f>
        <v>203</v>
      </c>
      <c r="E10" s="141">
        <v>123</v>
      </c>
      <c r="F10" s="141">
        <v>99</v>
      </c>
      <c r="G10" s="211">
        <f>E10+F10</f>
        <v>222</v>
      </c>
      <c r="H10" s="141">
        <v>96</v>
      </c>
      <c r="I10" s="141">
        <v>87</v>
      </c>
      <c r="J10" s="211">
        <f>H10+I10</f>
        <v>183</v>
      </c>
      <c r="K10" s="212" t="s">
        <v>126</v>
      </c>
    </row>
    <row r="11" spans="1:16" s="10" customFormat="1" ht="34.5" customHeight="1" thickTop="1" thickBot="1">
      <c r="A11" s="213" t="s">
        <v>75</v>
      </c>
      <c r="B11" s="174">
        <v>3</v>
      </c>
      <c r="C11" s="174">
        <v>1</v>
      </c>
      <c r="D11" s="214">
        <f t="shared" ref="D11:D15" si="0">B11+C11</f>
        <v>4</v>
      </c>
      <c r="E11" s="174">
        <v>6</v>
      </c>
      <c r="F11" s="174">
        <v>1</v>
      </c>
      <c r="G11" s="214">
        <f t="shared" ref="G11" si="1">E11+F11</f>
        <v>7</v>
      </c>
      <c r="H11" s="174">
        <v>7</v>
      </c>
      <c r="I11" s="174">
        <v>2</v>
      </c>
      <c r="J11" s="214">
        <f t="shared" ref="J11:J15" si="2">H11+I11</f>
        <v>9</v>
      </c>
      <c r="K11" s="215" t="s">
        <v>70</v>
      </c>
    </row>
    <row r="12" spans="1:16" s="10" customFormat="1" ht="34.5" customHeight="1" thickTop="1" thickBot="1">
      <c r="A12" s="216" t="s">
        <v>76</v>
      </c>
      <c r="B12" s="175">
        <v>0</v>
      </c>
      <c r="C12" s="175">
        <v>0</v>
      </c>
      <c r="D12" s="211">
        <f>B12+C12</f>
        <v>0</v>
      </c>
      <c r="E12" s="175">
        <v>1</v>
      </c>
      <c r="F12" s="175" t="s">
        <v>468</v>
      </c>
      <c r="G12" s="211">
        <f>E12+F12</f>
        <v>1</v>
      </c>
      <c r="H12" s="175">
        <v>2</v>
      </c>
      <c r="I12" s="175">
        <v>0</v>
      </c>
      <c r="J12" s="211">
        <f>H12+I12</f>
        <v>2</v>
      </c>
      <c r="K12" s="217" t="s">
        <v>71</v>
      </c>
    </row>
    <row r="13" spans="1:16" s="10" customFormat="1" ht="34.5" customHeight="1" thickTop="1" thickBot="1">
      <c r="A13" s="213" t="s">
        <v>77</v>
      </c>
      <c r="B13" s="142">
        <v>1</v>
      </c>
      <c r="C13" s="142">
        <v>2</v>
      </c>
      <c r="D13" s="214">
        <f t="shared" si="0"/>
        <v>3</v>
      </c>
      <c r="E13" s="142">
        <v>3</v>
      </c>
      <c r="F13" s="142">
        <v>1</v>
      </c>
      <c r="G13" s="214">
        <f t="shared" ref="G13:G15" si="3">E13+F13</f>
        <v>4</v>
      </c>
      <c r="H13" s="142">
        <v>3</v>
      </c>
      <c r="I13" s="142">
        <v>6</v>
      </c>
      <c r="J13" s="214">
        <f t="shared" si="2"/>
        <v>9</v>
      </c>
      <c r="K13" s="215" t="s">
        <v>72</v>
      </c>
    </row>
    <row r="14" spans="1:16" s="10" customFormat="1" ht="34.5" customHeight="1" thickTop="1" thickBot="1">
      <c r="A14" s="216" t="s">
        <v>78</v>
      </c>
      <c r="B14" s="143">
        <v>2</v>
      </c>
      <c r="C14" s="143">
        <v>2</v>
      </c>
      <c r="D14" s="211">
        <f t="shared" si="0"/>
        <v>4</v>
      </c>
      <c r="E14" s="143">
        <v>8</v>
      </c>
      <c r="F14" s="143">
        <v>7</v>
      </c>
      <c r="G14" s="211">
        <f t="shared" si="3"/>
        <v>15</v>
      </c>
      <c r="H14" s="143">
        <v>6</v>
      </c>
      <c r="I14" s="143">
        <v>6</v>
      </c>
      <c r="J14" s="211">
        <f t="shared" si="2"/>
        <v>12</v>
      </c>
      <c r="K14" s="217" t="s">
        <v>73</v>
      </c>
    </row>
    <row r="15" spans="1:16" s="10" customFormat="1" ht="34.5" customHeight="1" thickTop="1">
      <c r="A15" s="218" t="s">
        <v>79</v>
      </c>
      <c r="B15" s="160">
        <v>5</v>
      </c>
      <c r="C15" s="160">
        <v>2</v>
      </c>
      <c r="D15" s="214">
        <f t="shared" si="0"/>
        <v>7</v>
      </c>
      <c r="E15" s="160" t="s">
        <v>468</v>
      </c>
      <c r="F15" s="160">
        <v>2</v>
      </c>
      <c r="G15" s="214">
        <f t="shared" si="3"/>
        <v>2</v>
      </c>
      <c r="H15" s="160">
        <v>4</v>
      </c>
      <c r="I15" s="160">
        <v>4</v>
      </c>
      <c r="J15" s="214">
        <f t="shared" si="2"/>
        <v>8</v>
      </c>
      <c r="K15" s="219" t="s">
        <v>74</v>
      </c>
    </row>
    <row r="16" spans="1:16" s="10" customFormat="1" ht="34.5" customHeight="1">
      <c r="A16" s="220" t="s">
        <v>23</v>
      </c>
      <c r="B16" s="161">
        <f>SUM(B10:B15)</f>
        <v>121</v>
      </c>
      <c r="C16" s="161">
        <f>SUM(C10:C15)</f>
        <v>100</v>
      </c>
      <c r="D16" s="161">
        <f>SUM(D10:D15)</f>
        <v>221</v>
      </c>
      <c r="E16" s="161">
        <f t="shared" ref="E16:F16" si="4">SUM(E10:E15)</f>
        <v>141</v>
      </c>
      <c r="F16" s="161">
        <f t="shared" si="4"/>
        <v>110</v>
      </c>
      <c r="G16" s="161">
        <f>SUM(G10:G15)</f>
        <v>251</v>
      </c>
      <c r="H16" s="161">
        <f>SUM(H10:H15)</f>
        <v>118</v>
      </c>
      <c r="I16" s="161">
        <f>SUM(I10:I15)</f>
        <v>105</v>
      </c>
      <c r="J16" s="161">
        <f>SUM(J10:J15)</f>
        <v>223</v>
      </c>
      <c r="K16" s="221" t="s">
        <v>24</v>
      </c>
    </row>
    <row r="17" spans="12:13" s="3" customFormat="1">
      <c r="L17" s="147"/>
      <c r="M17" s="147"/>
    </row>
    <row r="18" spans="12:13" s="3" customFormat="1">
      <c r="L18" s="147"/>
      <c r="M18" s="147"/>
    </row>
    <row r="19" spans="12:13" s="3" customFormat="1">
      <c r="L19" s="147"/>
      <c r="M19" s="147"/>
    </row>
    <row r="20" spans="12:13" s="3" customFormat="1"/>
    <row r="21" spans="12:13" s="3" customFormat="1"/>
    <row r="22" spans="12:13" s="3" customFormat="1"/>
    <row r="23" spans="12:13" s="3" customFormat="1"/>
    <row r="24" spans="12:13" s="3" customFormat="1"/>
    <row r="25" spans="12:13" s="3" customFormat="1"/>
  </sheetData>
  <mergeCells count="9">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25"/>
  <sheetViews>
    <sheetView rightToLeft="1" view="pageBreakPreview" zoomScaleNormal="100" zoomScaleSheetLayoutView="100" workbookViewId="0">
      <selection activeCell="A8" sqref="A8:A9"/>
    </sheetView>
  </sheetViews>
  <sheetFormatPr defaultColWidth="9.140625" defaultRowHeight="12.75"/>
  <cols>
    <col min="1" max="1" width="20.7109375" style="147" customWidth="1"/>
    <col min="2" max="10" width="10.5703125" style="147" customWidth="1"/>
    <col min="11" max="11" width="20.7109375" style="147" customWidth="1"/>
    <col min="12" max="12" width="15.140625" style="3" customWidth="1"/>
    <col min="13" max="16" width="6.42578125" style="3" customWidth="1"/>
    <col min="17" max="16384" width="9.140625" style="3"/>
  </cols>
  <sheetData>
    <row r="1" spans="1:16" ht="30.75">
      <c r="A1" s="444" t="s">
        <v>135</v>
      </c>
      <c r="B1" s="444"/>
      <c r="C1" s="444"/>
      <c r="D1" s="444"/>
      <c r="E1" s="445"/>
      <c r="F1" s="445"/>
      <c r="G1" s="445"/>
      <c r="H1" s="445"/>
      <c r="I1" s="445"/>
      <c r="J1" s="445"/>
      <c r="K1" s="446" t="s">
        <v>136</v>
      </c>
    </row>
    <row r="2" spans="1:16" ht="12" customHeight="1">
      <c r="A2" s="151"/>
      <c r="B2" s="151"/>
      <c r="C2" s="151"/>
      <c r="D2" s="151"/>
      <c r="E2" s="152"/>
      <c r="F2" s="152"/>
      <c r="G2" s="152"/>
      <c r="H2" s="152"/>
      <c r="I2" s="152"/>
      <c r="J2" s="152"/>
      <c r="K2" s="152"/>
      <c r="L2" s="152"/>
    </row>
    <row r="3" spans="1:16" s="498" customFormat="1" ht="23.25">
      <c r="A3" s="653" t="s">
        <v>92</v>
      </c>
      <c r="B3" s="653"/>
      <c r="C3" s="653"/>
      <c r="D3" s="653"/>
      <c r="E3" s="653"/>
      <c r="F3" s="653"/>
      <c r="G3" s="653"/>
      <c r="H3" s="653"/>
      <c r="I3" s="653"/>
      <c r="J3" s="653"/>
      <c r="K3" s="653"/>
    </row>
    <row r="4" spans="1:16" s="2" customFormat="1" ht="21.75">
      <c r="A4" s="654" t="s">
        <v>518</v>
      </c>
      <c r="B4" s="654"/>
      <c r="C4" s="654"/>
      <c r="D4" s="654"/>
      <c r="E4" s="654"/>
      <c r="F4" s="654"/>
      <c r="G4" s="654"/>
      <c r="H4" s="654"/>
      <c r="I4" s="654"/>
      <c r="J4" s="654"/>
      <c r="K4" s="654"/>
    </row>
    <row r="5" spans="1:16" s="2" customFormat="1" ht="18">
      <c r="A5" s="655" t="s">
        <v>146</v>
      </c>
      <c r="B5" s="655"/>
      <c r="C5" s="655"/>
      <c r="D5" s="655"/>
      <c r="E5" s="655"/>
      <c r="F5" s="655"/>
      <c r="G5" s="655"/>
      <c r="H5" s="655"/>
      <c r="I5" s="655"/>
      <c r="J5" s="655"/>
      <c r="K5" s="655"/>
    </row>
    <row r="6" spans="1:16" ht="15">
      <c r="A6" s="656" t="s">
        <v>519</v>
      </c>
      <c r="B6" s="656"/>
      <c r="C6" s="656"/>
      <c r="D6" s="656"/>
      <c r="E6" s="656"/>
      <c r="F6" s="656"/>
      <c r="G6" s="656"/>
      <c r="H6" s="656"/>
      <c r="I6" s="656"/>
      <c r="J6" s="656"/>
      <c r="K6" s="656"/>
    </row>
    <row r="7" spans="1:16" s="7" customFormat="1" ht="15.75">
      <c r="A7" s="146" t="s">
        <v>204</v>
      </c>
      <c r="B7" s="146"/>
      <c r="C7" s="146"/>
      <c r="D7" s="146"/>
      <c r="E7" s="146"/>
      <c r="F7" s="146"/>
      <c r="G7" s="146"/>
      <c r="H7" s="146"/>
      <c r="I7" s="146"/>
      <c r="J7" s="146"/>
      <c r="K7" s="8" t="s">
        <v>205</v>
      </c>
      <c r="M7" s="5"/>
      <c r="O7" s="5"/>
      <c r="P7" s="5"/>
    </row>
    <row r="8" spans="1:16" ht="36" customHeight="1">
      <c r="A8" s="689" t="s">
        <v>148</v>
      </c>
      <c r="B8" s="664" t="s">
        <v>512</v>
      </c>
      <c r="C8" s="664"/>
      <c r="D8" s="664"/>
      <c r="E8" s="664" t="s">
        <v>483</v>
      </c>
      <c r="F8" s="664"/>
      <c r="G8" s="664"/>
      <c r="H8" s="664" t="s">
        <v>511</v>
      </c>
      <c r="I8" s="664"/>
      <c r="J8" s="664"/>
      <c r="K8" s="759" t="s">
        <v>147</v>
      </c>
    </row>
    <row r="9" spans="1:16" s="9" customFormat="1" ht="43.5" customHeight="1">
      <c r="A9" s="690"/>
      <c r="B9" s="148" t="s">
        <v>154</v>
      </c>
      <c r="C9" s="148" t="s">
        <v>153</v>
      </c>
      <c r="D9" s="149" t="s">
        <v>152</v>
      </c>
      <c r="E9" s="148" t="s">
        <v>154</v>
      </c>
      <c r="F9" s="148" t="s">
        <v>153</v>
      </c>
      <c r="G9" s="149" t="s">
        <v>152</v>
      </c>
      <c r="H9" s="148" t="s">
        <v>154</v>
      </c>
      <c r="I9" s="148" t="s">
        <v>153</v>
      </c>
      <c r="J9" s="149" t="s">
        <v>152</v>
      </c>
      <c r="K9" s="760"/>
    </row>
    <row r="10" spans="1:16" s="10" customFormat="1" ht="34.5" customHeight="1" thickBot="1">
      <c r="A10" s="210" t="s">
        <v>88</v>
      </c>
      <c r="B10" s="141">
        <v>4</v>
      </c>
      <c r="C10" s="141">
        <v>2</v>
      </c>
      <c r="D10" s="211">
        <f>SUM(B10:C10)</f>
        <v>6</v>
      </c>
      <c r="E10" s="141">
        <v>3</v>
      </c>
      <c r="F10" s="141">
        <v>2</v>
      </c>
      <c r="G10" s="211">
        <f>E10+F10</f>
        <v>5</v>
      </c>
      <c r="H10" s="141">
        <v>3</v>
      </c>
      <c r="I10" s="141">
        <v>4</v>
      </c>
      <c r="J10" s="211">
        <f>H10+I10</f>
        <v>7</v>
      </c>
      <c r="K10" s="212" t="s">
        <v>126</v>
      </c>
    </row>
    <row r="11" spans="1:16" s="10" customFormat="1" ht="34.5" customHeight="1" thickTop="1" thickBot="1">
      <c r="A11" s="213" t="s">
        <v>75</v>
      </c>
      <c r="B11" s="174">
        <v>0</v>
      </c>
      <c r="C11" s="174">
        <v>1</v>
      </c>
      <c r="D11" s="214">
        <f t="shared" ref="D11:D15" si="0">SUM(B11:C11)</f>
        <v>1</v>
      </c>
      <c r="E11" s="174">
        <v>0</v>
      </c>
      <c r="F11" s="174">
        <v>0</v>
      </c>
      <c r="G11" s="214">
        <f>E11+F11</f>
        <v>0</v>
      </c>
      <c r="H11" s="174">
        <v>1</v>
      </c>
      <c r="I11" s="174">
        <v>1</v>
      </c>
      <c r="J11" s="214">
        <f>H11+I11</f>
        <v>2</v>
      </c>
      <c r="K11" s="215" t="s">
        <v>70</v>
      </c>
    </row>
    <row r="12" spans="1:16" s="10" customFormat="1" ht="34.5" customHeight="1" thickTop="1" thickBot="1">
      <c r="A12" s="216" t="s">
        <v>76</v>
      </c>
      <c r="B12" s="175">
        <v>3</v>
      </c>
      <c r="C12" s="175">
        <v>4</v>
      </c>
      <c r="D12" s="211">
        <f t="shared" si="0"/>
        <v>7</v>
      </c>
      <c r="E12" s="175">
        <v>6</v>
      </c>
      <c r="F12" s="175">
        <v>1</v>
      </c>
      <c r="G12" s="211">
        <f>E12+F12</f>
        <v>7</v>
      </c>
      <c r="H12" s="175">
        <v>6</v>
      </c>
      <c r="I12" s="175">
        <v>2</v>
      </c>
      <c r="J12" s="211">
        <f>H12+I12</f>
        <v>8</v>
      </c>
      <c r="K12" s="217" t="s">
        <v>71</v>
      </c>
    </row>
    <row r="13" spans="1:16" s="10" customFormat="1" ht="34.5" customHeight="1" thickTop="1" thickBot="1">
      <c r="A13" s="213" t="s">
        <v>77</v>
      </c>
      <c r="B13" s="142">
        <v>4</v>
      </c>
      <c r="C13" s="142">
        <v>2</v>
      </c>
      <c r="D13" s="214">
        <f t="shared" si="0"/>
        <v>6</v>
      </c>
      <c r="E13" s="142">
        <v>4</v>
      </c>
      <c r="F13" s="142">
        <v>5</v>
      </c>
      <c r="G13" s="214">
        <f t="shared" ref="G13" si="1">E13+F13</f>
        <v>9</v>
      </c>
      <c r="H13" s="142">
        <v>5</v>
      </c>
      <c r="I13" s="142">
        <v>4</v>
      </c>
      <c r="J13" s="214">
        <f t="shared" ref="J13" si="2">H13+I13</f>
        <v>9</v>
      </c>
      <c r="K13" s="215" t="s">
        <v>72</v>
      </c>
    </row>
    <row r="14" spans="1:16" s="10" customFormat="1" ht="34.5" customHeight="1" thickTop="1" thickBot="1">
      <c r="A14" s="216" t="s">
        <v>78</v>
      </c>
      <c r="B14" s="143">
        <v>0</v>
      </c>
      <c r="C14" s="143">
        <v>1</v>
      </c>
      <c r="D14" s="211">
        <f t="shared" si="0"/>
        <v>1</v>
      </c>
      <c r="E14" s="143">
        <v>0</v>
      </c>
      <c r="F14" s="143">
        <v>0</v>
      </c>
      <c r="G14" s="211">
        <f>E14+F14</f>
        <v>0</v>
      </c>
      <c r="H14" s="143">
        <v>0</v>
      </c>
      <c r="I14" s="143">
        <v>0</v>
      </c>
      <c r="J14" s="211">
        <f>H14+I14</f>
        <v>0</v>
      </c>
      <c r="K14" s="217" t="s">
        <v>73</v>
      </c>
    </row>
    <row r="15" spans="1:16" s="10" customFormat="1" ht="34.5" customHeight="1" thickTop="1">
      <c r="A15" s="218" t="s">
        <v>79</v>
      </c>
      <c r="B15" s="160">
        <v>0</v>
      </c>
      <c r="C15" s="160">
        <v>0</v>
      </c>
      <c r="D15" s="214">
        <f t="shared" si="0"/>
        <v>0</v>
      </c>
      <c r="E15" s="160">
        <v>1</v>
      </c>
      <c r="F15" s="160">
        <v>0</v>
      </c>
      <c r="G15" s="214">
        <f>E15+F15</f>
        <v>1</v>
      </c>
      <c r="H15" s="160">
        <v>1</v>
      </c>
      <c r="I15" s="160">
        <v>1</v>
      </c>
      <c r="J15" s="214">
        <f>H15+I15</f>
        <v>2</v>
      </c>
      <c r="K15" s="219" t="s">
        <v>74</v>
      </c>
    </row>
    <row r="16" spans="1:16" s="10" customFormat="1" ht="34.5" customHeight="1">
      <c r="A16" s="220" t="s">
        <v>23</v>
      </c>
      <c r="B16" s="161">
        <f>SUM(B10:B15)</f>
        <v>11</v>
      </c>
      <c r="C16" s="161">
        <f t="shared" ref="C16:I16" si="3">SUM(C10:C15)</f>
        <v>10</v>
      </c>
      <c r="D16" s="161">
        <f t="shared" si="3"/>
        <v>21</v>
      </c>
      <c r="E16" s="161">
        <f t="shared" si="3"/>
        <v>14</v>
      </c>
      <c r="F16" s="161">
        <f t="shared" si="3"/>
        <v>8</v>
      </c>
      <c r="G16" s="161">
        <f t="shared" si="3"/>
        <v>22</v>
      </c>
      <c r="H16" s="161">
        <f t="shared" si="3"/>
        <v>16</v>
      </c>
      <c r="I16" s="161">
        <f t="shared" si="3"/>
        <v>12</v>
      </c>
      <c r="J16" s="161">
        <f>SUM(J10:J15)</f>
        <v>28</v>
      </c>
      <c r="K16" s="221" t="s">
        <v>24</v>
      </c>
    </row>
    <row r="17" spans="1:13">
      <c r="A17" s="3"/>
      <c r="B17" s="3"/>
      <c r="C17" s="3"/>
      <c r="D17" s="3"/>
      <c r="E17" s="3"/>
      <c r="F17" s="3"/>
      <c r="G17" s="3"/>
      <c r="H17" s="3"/>
      <c r="I17" s="3"/>
      <c r="J17" s="3"/>
      <c r="K17" s="3"/>
      <c r="L17" s="147"/>
      <c r="M17" s="147"/>
    </row>
    <row r="18" spans="1:13">
      <c r="A18" s="3"/>
      <c r="B18" s="3"/>
      <c r="C18" s="3"/>
      <c r="D18" s="3"/>
      <c r="E18" s="3"/>
      <c r="F18" s="3"/>
      <c r="G18" s="3"/>
      <c r="H18" s="3"/>
      <c r="I18" s="3"/>
      <c r="J18" s="3"/>
      <c r="K18" s="3"/>
      <c r="L18" s="147"/>
      <c r="M18" s="147"/>
    </row>
    <row r="19" spans="1:13">
      <c r="A19" s="3"/>
      <c r="B19" s="3"/>
      <c r="C19" s="3"/>
      <c r="D19" s="3"/>
      <c r="E19" s="3"/>
      <c r="F19" s="3"/>
      <c r="G19" s="3"/>
      <c r="H19" s="3"/>
      <c r="I19" s="3"/>
      <c r="J19" s="3"/>
      <c r="K19" s="3"/>
      <c r="L19" s="147"/>
      <c r="M19" s="147"/>
    </row>
    <row r="20" spans="1:13">
      <c r="A20" s="3"/>
      <c r="B20" s="3"/>
      <c r="C20" s="3"/>
      <c r="D20" s="3"/>
      <c r="E20" s="3"/>
      <c r="F20" s="3"/>
      <c r="G20" s="3"/>
      <c r="H20" s="3"/>
      <c r="I20" s="3"/>
      <c r="J20" s="3"/>
      <c r="K20" s="3"/>
    </row>
    <row r="21" spans="1:13">
      <c r="A21" s="3"/>
      <c r="B21" s="3"/>
      <c r="C21" s="3"/>
      <c r="D21" s="3"/>
      <c r="E21" s="3"/>
      <c r="F21" s="3"/>
      <c r="G21" s="3"/>
      <c r="H21" s="3"/>
      <c r="I21" s="3"/>
      <c r="J21" s="3"/>
      <c r="K21" s="3"/>
    </row>
    <row r="22" spans="1:13">
      <c r="A22" s="3"/>
      <c r="B22" s="3"/>
      <c r="C22" s="3"/>
      <c r="D22" s="3"/>
      <c r="E22" s="3"/>
      <c r="F22" s="3"/>
      <c r="G22" s="3"/>
      <c r="H22" s="3"/>
      <c r="I22" s="3"/>
      <c r="J22" s="3"/>
      <c r="K22" s="3"/>
    </row>
    <row r="23" spans="1:13">
      <c r="A23" s="3"/>
      <c r="B23" s="3"/>
      <c r="C23" s="3"/>
      <c r="D23" s="3"/>
      <c r="E23" s="3"/>
      <c r="F23" s="3"/>
      <c r="G23" s="3"/>
      <c r="H23" s="3"/>
      <c r="I23" s="3"/>
      <c r="J23" s="3"/>
      <c r="K23" s="3"/>
    </row>
    <row r="24" spans="1:13">
      <c r="A24" s="3"/>
      <c r="B24" s="3"/>
      <c r="C24" s="3"/>
      <c r="D24" s="3"/>
      <c r="E24" s="3"/>
      <c r="F24" s="3"/>
      <c r="G24" s="3"/>
      <c r="H24" s="3"/>
      <c r="I24" s="3"/>
      <c r="J24" s="3"/>
      <c r="K24" s="3"/>
    </row>
    <row r="25" spans="1:13">
      <c r="A25" s="3"/>
      <c r="B25" s="3"/>
      <c r="C25" s="3"/>
      <c r="D25" s="3"/>
      <c r="E25" s="3"/>
      <c r="F25" s="3"/>
      <c r="G25" s="3"/>
      <c r="H25" s="3"/>
      <c r="I25" s="3"/>
      <c r="J25" s="3"/>
      <c r="K25" s="3"/>
    </row>
  </sheetData>
  <mergeCells count="9">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rowBreaks count="1" manualBreakCount="1">
    <brk id="16"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52"/>
  <sheetViews>
    <sheetView rightToLeft="1" view="pageBreakPreview" zoomScaleNormal="100" zoomScaleSheetLayoutView="100" workbookViewId="0">
      <selection activeCell="M8" sqref="M8"/>
    </sheetView>
  </sheetViews>
  <sheetFormatPr defaultColWidth="9.140625" defaultRowHeight="12.75"/>
  <cols>
    <col min="1" max="1" width="22.42578125" style="147" customWidth="1"/>
    <col min="2" max="10" width="10.140625" style="147" customWidth="1"/>
    <col min="11" max="11" width="22.42578125" style="147" customWidth="1"/>
    <col min="12" max="12" width="15.140625" style="3" customWidth="1"/>
    <col min="13" max="16384" width="9.140625" style="3"/>
  </cols>
  <sheetData>
    <row r="1" spans="1:12" ht="30.75">
      <c r="A1" s="444" t="s">
        <v>135</v>
      </c>
      <c r="B1" s="445"/>
      <c r="C1" s="445"/>
      <c r="D1" s="445"/>
      <c r="E1" s="445"/>
      <c r="F1" s="445"/>
      <c r="G1" s="445"/>
      <c r="H1" s="445"/>
      <c r="I1" s="445"/>
      <c r="J1" s="445"/>
      <c r="K1" s="446" t="s">
        <v>136</v>
      </c>
    </row>
    <row r="2" spans="1:12" ht="12" customHeight="1">
      <c r="A2" s="151"/>
      <c r="B2" s="152"/>
      <c r="C2" s="152"/>
      <c r="D2" s="152"/>
      <c r="E2" s="152"/>
      <c r="F2" s="152"/>
      <c r="G2" s="152"/>
      <c r="H2" s="3"/>
      <c r="I2" s="152"/>
      <c r="J2" s="3"/>
      <c r="K2" s="152"/>
    </row>
    <row r="3" spans="1:12" s="498" customFormat="1" ht="23.25">
      <c r="A3" s="653" t="s">
        <v>356</v>
      </c>
      <c r="B3" s="653"/>
      <c r="C3" s="653"/>
      <c r="D3" s="653"/>
      <c r="E3" s="653"/>
      <c r="F3" s="653"/>
      <c r="G3" s="653"/>
      <c r="H3" s="653"/>
      <c r="I3" s="653"/>
      <c r="J3" s="653"/>
      <c r="K3" s="653"/>
    </row>
    <row r="4" spans="1:12" s="2" customFormat="1" ht="21.75">
      <c r="A4" s="654" t="s">
        <v>505</v>
      </c>
      <c r="B4" s="654"/>
      <c r="C4" s="654"/>
      <c r="D4" s="654"/>
      <c r="E4" s="654"/>
      <c r="F4" s="654"/>
      <c r="G4" s="654"/>
      <c r="H4" s="654"/>
      <c r="I4" s="654"/>
      <c r="J4" s="654"/>
      <c r="K4" s="654"/>
    </row>
    <row r="5" spans="1:12" s="2" customFormat="1" ht="18">
      <c r="A5" s="655" t="s">
        <v>300</v>
      </c>
      <c r="B5" s="655"/>
      <c r="C5" s="655"/>
      <c r="D5" s="655"/>
      <c r="E5" s="655"/>
      <c r="F5" s="655"/>
      <c r="G5" s="655"/>
      <c r="H5" s="655"/>
      <c r="I5" s="655"/>
      <c r="J5" s="655"/>
      <c r="K5" s="655"/>
    </row>
    <row r="6" spans="1:12" ht="15">
      <c r="A6" s="656" t="s">
        <v>500</v>
      </c>
      <c r="B6" s="656"/>
      <c r="C6" s="656"/>
      <c r="D6" s="656"/>
      <c r="E6" s="656"/>
      <c r="F6" s="656"/>
      <c r="G6" s="656"/>
      <c r="H6" s="656"/>
      <c r="I6" s="656"/>
      <c r="J6" s="656"/>
      <c r="K6" s="656"/>
    </row>
    <row r="7" spans="1:12" s="7" customFormat="1" ht="15.75">
      <c r="A7" s="146" t="s">
        <v>261</v>
      </c>
      <c r="B7" s="146"/>
      <c r="C7" s="146"/>
      <c r="D7" s="146"/>
      <c r="E7" s="146"/>
      <c r="F7" s="146"/>
      <c r="G7" s="146"/>
      <c r="H7" s="146"/>
      <c r="I7" s="146"/>
      <c r="J7" s="146"/>
      <c r="K7" s="8" t="s">
        <v>206</v>
      </c>
    </row>
    <row r="8" spans="1:12" ht="33.75" customHeight="1" thickBot="1">
      <c r="A8" s="746" t="s">
        <v>445</v>
      </c>
      <c r="B8" s="664" t="s">
        <v>240</v>
      </c>
      <c r="C8" s="664"/>
      <c r="D8" s="664"/>
      <c r="E8" s="664" t="s">
        <v>243</v>
      </c>
      <c r="F8" s="664"/>
      <c r="G8" s="664"/>
      <c r="H8" s="664" t="s">
        <v>244</v>
      </c>
      <c r="I8" s="664"/>
      <c r="J8" s="664"/>
      <c r="K8" s="749" t="s">
        <v>446</v>
      </c>
    </row>
    <row r="9" spans="1:12" ht="23.45" customHeight="1" thickTop="1" thickBot="1">
      <c r="A9" s="747"/>
      <c r="B9" s="757" t="s">
        <v>241</v>
      </c>
      <c r="C9" s="757" t="s">
        <v>242</v>
      </c>
      <c r="D9" s="757" t="s">
        <v>125</v>
      </c>
      <c r="E9" s="757" t="s">
        <v>241</v>
      </c>
      <c r="F9" s="757" t="s">
        <v>242</v>
      </c>
      <c r="G9" s="757" t="s">
        <v>125</v>
      </c>
      <c r="H9" s="757" t="s">
        <v>241</v>
      </c>
      <c r="I9" s="757" t="s">
        <v>242</v>
      </c>
      <c r="J9" s="757" t="s">
        <v>125</v>
      </c>
      <c r="K9" s="750"/>
    </row>
    <row r="10" spans="1:12" s="9" customFormat="1" ht="15.75" customHeight="1" thickTop="1">
      <c r="A10" s="748"/>
      <c r="B10" s="758"/>
      <c r="C10" s="758"/>
      <c r="D10" s="758"/>
      <c r="E10" s="758"/>
      <c r="F10" s="758"/>
      <c r="G10" s="758"/>
      <c r="H10" s="758"/>
      <c r="I10" s="758"/>
      <c r="J10" s="758"/>
      <c r="K10" s="751"/>
      <c r="L10" s="3"/>
    </row>
    <row r="11" spans="1:12" s="10" customFormat="1" ht="27" customHeight="1" thickBot="1">
      <c r="A11" s="200" t="s">
        <v>50</v>
      </c>
      <c r="B11" s="576">
        <v>2</v>
      </c>
      <c r="C11" s="576">
        <v>4</v>
      </c>
      <c r="D11" s="577">
        <f>B11+C11</f>
        <v>6</v>
      </c>
      <c r="E11" s="576">
        <v>9</v>
      </c>
      <c r="F11" s="576">
        <v>7</v>
      </c>
      <c r="G11" s="201">
        <f>E11+F11</f>
        <v>16</v>
      </c>
      <c r="H11" s="201">
        <f>B11+E11</f>
        <v>11</v>
      </c>
      <c r="I11" s="201">
        <f>C11+F11</f>
        <v>11</v>
      </c>
      <c r="J11" s="201">
        <f>H11+I11</f>
        <v>22</v>
      </c>
      <c r="K11" s="203" t="s">
        <v>51</v>
      </c>
      <c r="L11" s="79"/>
    </row>
    <row r="12" spans="1:12" s="10" customFormat="1" ht="27" customHeight="1" thickTop="1" thickBot="1">
      <c r="A12" s="204" t="s">
        <v>52</v>
      </c>
      <c r="B12" s="575">
        <v>0</v>
      </c>
      <c r="C12" s="575">
        <v>0</v>
      </c>
      <c r="D12" s="578">
        <f t="shared" ref="D12:D19" si="0">B12+C12</f>
        <v>0</v>
      </c>
      <c r="E12" s="575">
        <v>2</v>
      </c>
      <c r="F12" s="575">
        <v>0</v>
      </c>
      <c r="G12" s="205">
        <f t="shared" ref="G12:G19" si="1">E12+F12</f>
        <v>2</v>
      </c>
      <c r="H12" s="205">
        <f t="shared" ref="H12:H19" si="2">B12+E12</f>
        <v>2</v>
      </c>
      <c r="I12" s="205">
        <f t="shared" ref="I12:I19" si="3">C12+F12</f>
        <v>0</v>
      </c>
      <c r="J12" s="205">
        <f t="shared" ref="J12:J13" si="4">H12+I12</f>
        <v>2</v>
      </c>
      <c r="K12" s="206" t="s">
        <v>53</v>
      </c>
      <c r="L12" s="79"/>
    </row>
    <row r="13" spans="1:12" s="10" customFormat="1" ht="27" customHeight="1" thickTop="1" thickBot="1">
      <c r="A13" s="207" t="s">
        <v>54</v>
      </c>
      <c r="B13" s="579">
        <v>0</v>
      </c>
      <c r="C13" s="579">
        <v>0</v>
      </c>
      <c r="D13" s="580">
        <f t="shared" si="0"/>
        <v>0</v>
      </c>
      <c r="E13" s="579">
        <v>1</v>
      </c>
      <c r="F13" s="579">
        <v>0</v>
      </c>
      <c r="G13" s="368">
        <f t="shared" si="1"/>
        <v>1</v>
      </c>
      <c r="H13" s="368">
        <f t="shared" si="2"/>
        <v>1</v>
      </c>
      <c r="I13" s="368">
        <f t="shared" si="3"/>
        <v>0</v>
      </c>
      <c r="J13" s="368">
        <f t="shared" si="4"/>
        <v>1</v>
      </c>
      <c r="K13" s="208" t="s">
        <v>55</v>
      </c>
      <c r="L13" s="79"/>
    </row>
    <row r="14" spans="1:12" s="10" customFormat="1" ht="27" customHeight="1" thickTop="1" thickBot="1">
      <c r="A14" s="204" t="s">
        <v>84</v>
      </c>
      <c r="B14" s="581">
        <v>0</v>
      </c>
      <c r="C14" s="581">
        <v>0</v>
      </c>
      <c r="D14" s="582">
        <f t="shared" si="0"/>
        <v>0</v>
      </c>
      <c r="E14" s="581">
        <v>0</v>
      </c>
      <c r="F14" s="581">
        <v>0</v>
      </c>
      <c r="G14" s="451">
        <f t="shared" si="1"/>
        <v>0</v>
      </c>
      <c r="H14" s="451">
        <f t="shared" si="2"/>
        <v>0</v>
      </c>
      <c r="I14" s="451">
        <f t="shared" si="3"/>
        <v>0</v>
      </c>
      <c r="J14" s="451">
        <f>H14+I14</f>
        <v>0</v>
      </c>
      <c r="K14" s="452" t="s">
        <v>56</v>
      </c>
      <c r="L14" s="79"/>
    </row>
    <row r="15" spans="1:12" s="10" customFormat="1" ht="27" customHeight="1" thickTop="1" thickBot="1">
      <c r="A15" s="207" t="s">
        <v>57</v>
      </c>
      <c r="B15" s="583">
        <v>0</v>
      </c>
      <c r="C15" s="583">
        <v>0</v>
      </c>
      <c r="D15" s="584">
        <f t="shared" si="0"/>
        <v>0</v>
      </c>
      <c r="E15" s="583">
        <v>1</v>
      </c>
      <c r="F15" s="583">
        <v>1</v>
      </c>
      <c r="G15" s="453">
        <f t="shared" si="1"/>
        <v>2</v>
      </c>
      <c r="H15" s="453">
        <f t="shared" si="2"/>
        <v>1</v>
      </c>
      <c r="I15" s="453">
        <f t="shared" si="3"/>
        <v>1</v>
      </c>
      <c r="J15" s="453">
        <f t="shared" ref="J15:J19" si="5">H15+I15</f>
        <v>2</v>
      </c>
      <c r="K15" s="454" t="s">
        <v>58</v>
      </c>
      <c r="L15" s="79"/>
    </row>
    <row r="16" spans="1:12" s="10" customFormat="1" ht="27" customHeight="1" thickTop="1" thickBot="1">
      <c r="A16" s="204" t="s">
        <v>59</v>
      </c>
      <c r="B16" s="585">
        <v>0</v>
      </c>
      <c r="C16" s="585">
        <v>0</v>
      </c>
      <c r="D16" s="586">
        <f t="shared" si="0"/>
        <v>0</v>
      </c>
      <c r="E16" s="592">
        <v>0</v>
      </c>
      <c r="F16" s="592">
        <v>0</v>
      </c>
      <c r="G16" s="455">
        <f t="shared" si="1"/>
        <v>0</v>
      </c>
      <c r="H16" s="455">
        <f t="shared" si="2"/>
        <v>0</v>
      </c>
      <c r="I16" s="455">
        <f>C16+F16</f>
        <v>0</v>
      </c>
      <c r="J16" s="455">
        <f t="shared" si="5"/>
        <v>0</v>
      </c>
      <c r="K16" s="452" t="s">
        <v>60</v>
      </c>
      <c r="L16" s="79"/>
    </row>
    <row r="17" spans="1:12" s="10" customFormat="1" ht="27" customHeight="1" thickTop="1" thickBot="1">
      <c r="A17" s="200" t="s">
        <v>61</v>
      </c>
      <c r="B17" s="587">
        <v>0</v>
      </c>
      <c r="C17" s="587">
        <v>0</v>
      </c>
      <c r="D17" s="588">
        <f t="shared" si="0"/>
        <v>0</v>
      </c>
      <c r="E17" s="593">
        <v>0</v>
      </c>
      <c r="F17" s="593">
        <v>0</v>
      </c>
      <c r="G17" s="456">
        <f t="shared" si="1"/>
        <v>0</v>
      </c>
      <c r="H17" s="456">
        <f t="shared" si="2"/>
        <v>0</v>
      </c>
      <c r="I17" s="456">
        <f t="shared" si="3"/>
        <v>0</v>
      </c>
      <c r="J17" s="456">
        <f>H17+I17</f>
        <v>0</v>
      </c>
      <c r="K17" s="457" t="s">
        <v>62</v>
      </c>
      <c r="L17" s="79"/>
    </row>
    <row r="18" spans="1:12" s="10" customFormat="1" ht="27" customHeight="1" thickTop="1" thickBot="1">
      <c r="A18" s="204" t="s">
        <v>63</v>
      </c>
      <c r="B18" s="585">
        <v>0</v>
      </c>
      <c r="C18" s="585"/>
      <c r="D18" s="589">
        <f t="shared" si="0"/>
        <v>0</v>
      </c>
      <c r="E18" s="592">
        <v>0</v>
      </c>
      <c r="F18" s="592">
        <v>0</v>
      </c>
      <c r="G18" s="209">
        <f t="shared" si="1"/>
        <v>0</v>
      </c>
      <c r="H18" s="209">
        <f t="shared" si="2"/>
        <v>0</v>
      </c>
      <c r="I18" s="209">
        <f t="shared" si="3"/>
        <v>0</v>
      </c>
      <c r="J18" s="209">
        <f t="shared" si="5"/>
        <v>0</v>
      </c>
      <c r="K18" s="206" t="s">
        <v>149</v>
      </c>
      <c r="L18" s="79"/>
    </row>
    <row r="19" spans="1:12" s="10" customFormat="1" ht="27" customHeight="1" thickTop="1">
      <c r="A19" s="246" t="s">
        <v>64</v>
      </c>
      <c r="B19" s="587">
        <v>1</v>
      </c>
      <c r="C19" s="587">
        <v>0</v>
      </c>
      <c r="D19" s="590">
        <f t="shared" si="0"/>
        <v>1</v>
      </c>
      <c r="E19" s="587">
        <v>0</v>
      </c>
      <c r="F19" s="587">
        <v>0</v>
      </c>
      <c r="G19" s="244">
        <f t="shared" si="1"/>
        <v>0</v>
      </c>
      <c r="H19" s="244">
        <f t="shared" si="2"/>
        <v>1</v>
      </c>
      <c r="I19" s="244">
        <f t="shared" si="3"/>
        <v>0</v>
      </c>
      <c r="J19" s="244">
        <f t="shared" si="5"/>
        <v>1</v>
      </c>
      <c r="K19" s="247" t="s">
        <v>273</v>
      </c>
      <c r="L19" s="79"/>
    </row>
    <row r="20" spans="1:12" s="10" customFormat="1" ht="27" customHeight="1">
      <c r="A20" s="248" t="s">
        <v>11</v>
      </c>
      <c r="B20" s="591">
        <f>SUM(B11:B19)</f>
        <v>3</v>
      </c>
      <c r="C20" s="591">
        <f t="shared" ref="C20:J20" si="6">SUM(C11:C19)</f>
        <v>4</v>
      </c>
      <c r="D20" s="591">
        <f t="shared" si="6"/>
        <v>7</v>
      </c>
      <c r="E20" s="249">
        <f t="shared" si="6"/>
        <v>13</v>
      </c>
      <c r="F20" s="249">
        <f t="shared" si="6"/>
        <v>8</v>
      </c>
      <c r="G20" s="249">
        <f t="shared" si="6"/>
        <v>21</v>
      </c>
      <c r="H20" s="249">
        <f>SUM(H11:H19)</f>
        <v>16</v>
      </c>
      <c r="I20" s="249">
        <f t="shared" si="6"/>
        <v>12</v>
      </c>
      <c r="J20" s="249">
        <f t="shared" si="6"/>
        <v>28</v>
      </c>
      <c r="K20" s="250" t="s">
        <v>12</v>
      </c>
      <c r="L20" s="79"/>
    </row>
    <row r="21" spans="1:12" s="10" customFormat="1" ht="22.5" customHeight="1">
      <c r="A21" s="151"/>
      <c r="B21" s="151"/>
      <c r="C21" s="151"/>
      <c r="D21" s="151"/>
      <c r="E21" s="151"/>
      <c r="F21" s="151"/>
      <c r="G21" s="151"/>
      <c r="H21" s="151"/>
      <c r="I21" s="151"/>
      <c r="J21" s="151"/>
      <c r="K21" s="151"/>
      <c r="L21" s="79"/>
    </row>
    <row r="22" spans="1:12" s="10" customFormat="1" ht="22.5" customHeight="1">
      <c r="A22" s="151"/>
      <c r="B22" s="151"/>
      <c r="C22" s="151"/>
      <c r="D22" s="151"/>
      <c r="E22" s="151"/>
      <c r="F22" s="151"/>
      <c r="G22" s="151"/>
      <c r="H22" s="151"/>
      <c r="I22" s="151"/>
      <c r="J22" s="151"/>
      <c r="K22" s="151"/>
      <c r="L22" s="79"/>
    </row>
    <row r="23" spans="1:12" s="10" customFormat="1" ht="22.5" customHeight="1">
      <c r="A23" s="151"/>
      <c r="B23" s="151"/>
      <c r="C23" s="151"/>
      <c r="D23" s="151"/>
      <c r="E23" s="151"/>
      <c r="F23" s="151"/>
      <c r="G23" s="151"/>
      <c r="H23" s="151"/>
      <c r="I23" s="151"/>
      <c r="J23" s="151"/>
      <c r="K23" s="151"/>
    </row>
    <row r="24" spans="1:12">
      <c r="A24" s="151"/>
      <c r="B24" s="151"/>
      <c r="C24" s="151"/>
      <c r="D24" s="151"/>
      <c r="E24" s="151"/>
      <c r="F24" s="151"/>
      <c r="G24" s="151"/>
      <c r="H24" s="151"/>
      <c r="I24" s="151"/>
      <c r="J24" s="151"/>
      <c r="K24" s="151"/>
      <c r="L24" s="147"/>
    </row>
    <row r="25" spans="1:12">
      <c r="A25" s="151"/>
      <c r="B25" s="151"/>
      <c r="C25" s="151"/>
      <c r="D25" s="151"/>
      <c r="E25" s="151"/>
      <c r="F25" s="151"/>
      <c r="G25" s="151"/>
      <c r="H25" s="151"/>
      <c r="I25" s="151"/>
      <c r="J25" s="151"/>
      <c r="K25" s="151"/>
      <c r="L25" s="147"/>
    </row>
    <row r="26" spans="1:12">
      <c r="A26" s="151"/>
      <c r="B26" s="151"/>
      <c r="C26" s="151"/>
      <c r="D26" s="151"/>
      <c r="E26" s="151"/>
      <c r="F26" s="151"/>
      <c r="G26" s="151"/>
      <c r="H26" s="151"/>
      <c r="I26" s="151"/>
      <c r="J26" s="151"/>
      <c r="K26" s="151"/>
      <c r="L26" s="147"/>
    </row>
    <row r="27" spans="1:12">
      <c r="A27" s="151"/>
      <c r="B27" s="151"/>
      <c r="C27" s="151"/>
      <c r="D27" s="151"/>
      <c r="E27" s="151"/>
      <c r="F27" s="151"/>
      <c r="G27" s="151"/>
      <c r="H27" s="151"/>
      <c r="I27" s="151"/>
      <c r="J27" s="151"/>
      <c r="K27" s="151"/>
    </row>
    <row r="28" spans="1:12">
      <c r="A28" s="151"/>
      <c r="B28" s="151"/>
      <c r="C28" s="151"/>
      <c r="D28" s="151"/>
      <c r="E28" s="151"/>
      <c r="F28" s="151"/>
      <c r="G28" s="151"/>
      <c r="H28" s="151"/>
      <c r="I28" s="151"/>
      <c r="J28" s="151"/>
      <c r="K28" s="151"/>
    </row>
    <row r="29" spans="1:12">
      <c r="A29" s="151"/>
      <c r="B29" s="151"/>
      <c r="C29" s="151"/>
      <c r="D29" s="151"/>
      <c r="E29" s="151"/>
      <c r="F29" s="151"/>
      <c r="G29" s="151"/>
      <c r="H29" s="151"/>
      <c r="I29" s="151"/>
      <c r="J29" s="151"/>
      <c r="K29" s="151"/>
    </row>
    <row r="30" spans="1:12">
      <c r="A30" s="151"/>
      <c r="B30" s="151"/>
      <c r="C30" s="151"/>
      <c r="D30" s="151"/>
      <c r="E30" s="151"/>
      <c r="F30" s="151"/>
      <c r="G30" s="151"/>
      <c r="H30" s="151"/>
      <c r="I30" s="151"/>
      <c r="J30" s="151"/>
      <c r="K30" s="151"/>
    </row>
    <row r="31" spans="1:12">
      <c r="A31" s="151"/>
      <c r="B31" s="151"/>
      <c r="C31" s="151"/>
      <c r="D31" s="151"/>
      <c r="E31" s="151"/>
      <c r="F31" s="151"/>
      <c r="G31" s="151"/>
      <c r="H31" s="151"/>
      <c r="I31" s="151"/>
      <c r="J31" s="151"/>
      <c r="K31" s="151"/>
    </row>
    <row r="32" spans="1:12">
      <c r="A32" s="151"/>
      <c r="B32" s="151"/>
      <c r="C32" s="151"/>
      <c r="D32" s="151"/>
      <c r="E32" s="151"/>
      <c r="F32" s="151"/>
      <c r="G32" s="151"/>
      <c r="H32" s="151"/>
      <c r="I32" s="151"/>
      <c r="J32" s="151"/>
      <c r="K32" s="151"/>
    </row>
    <row r="33" spans="1:11">
      <c r="A33" s="151"/>
      <c r="B33" s="151"/>
      <c r="C33" s="151"/>
      <c r="D33" s="151"/>
      <c r="E33" s="151"/>
      <c r="F33" s="151"/>
      <c r="G33" s="151"/>
      <c r="H33" s="151"/>
      <c r="I33" s="151"/>
      <c r="J33" s="151"/>
      <c r="K33" s="151"/>
    </row>
    <row r="34" spans="1:11">
      <c r="A34" s="151"/>
      <c r="B34" s="151"/>
      <c r="C34" s="151"/>
      <c r="D34" s="151"/>
      <c r="E34" s="151"/>
      <c r="F34" s="151"/>
      <c r="G34" s="151"/>
      <c r="H34" s="151"/>
      <c r="I34" s="151"/>
      <c r="J34" s="151"/>
      <c r="K34" s="151"/>
    </row>
    <row r="35" spans="1:11">
      <c r="A35" s="151"/>
      <c r="B35" s="151"/>
      <c r="C35" s="151"/>
      <c r="D35" s="151"/>
      <c r="E35" s="151"/>
      <c r="F35" s="151"/>
      <c r="G35" s="151"/>
      <c r="H35" s="151"/>
      <c r="I35" s="151"/>
      <c r="J35" s="151"/>
      <c r="K35" s="151"/>
    </row>
    <row r="36" spans="1:11">
      <c r="A36" s="151"/>
      <c r="B36" s="151"/>
      <c r="C36" s="151"/>
      <c r="D36" s="151"/>
      <c r="E36" s="151"/>
      <c r="F36" s="151"/>
      <c r="G36" s="151"/>
      <c r="H36" s="151"/>
      <c r="I36" s="151"/>
      <c r="J36" s="151"/>
      <c r="K36" s="151"/>
    </row>
    <row r="37" spans="1:11">
      <c r="A37" s="151"/>
      <c r="B37" s="151"/>
      <c r="C37" s="151"/>
      <c r="D37" s="151"/>
      <c r="E37" s="151"/>
      <c r="F37" s="151"/>
      <c r="G37" s="151"/>
      <c r="H37" s="151"/>
      <c r="I37" s="151"/>
      <c r="J37" s="151"/>
      <c r="K37" s="151"/>
    </row>
    <row r="38" spans="1:11">
      <c r="A38" s="151"/>
      <c r="B38" s="151"/>
      <c r="C38" s="151"/>
      <c r="D38" s="151"/>
      <c r="E38" s="151"/>
      <c r="F38" s="151"/>
      <c r="G38" s="151"/>
      <c r="H38" s="151"/>
      <c r="I38" s="151"/>
      <c r="J38" s="151"/>
      <c r="K38" s="151"/>
    </row>
    <row r="39" spans="1:11">
      <c r="A39" s="151"/>
      <c r="B39" s="151"/>
      <c r="C39" s="151"/>
      <c r="D39" s="151"/>
      <c r="E39" s="151"/>
      <c r="F39" s="151"/>
      <c r="G39" s="151"/>
      <c r="H39" s="151"/>
      <c r="I39" s="151"/>
      <c r="J39" s="151"/>
      <c r="K39" s="151"/>
    </row>
    <row r="40" spans="1:11">
      <c r="A40" s="151"/>
      <c r="B40" s="151"/>
      <c r="C40" s="151"/>
      <c r="D40" s="151"/>
      <c r="E40" s="151"/>
      <c r="F40" s="151"/>
      <c r="G40" s="151"/>
      <c r="H40" s="151"/>
      <c r="I40" s="151"/>
      <c r="J40" s="151"/>
      <c r="K40" s="151"/>
    </row>
    <row r="41" spans="1:11">
      <c r="A41" s="151"/>
      <c r="B41" s="151"/>
      <c r="C41" s="151"/>
      <c r="D41" s="151"/>
      <c r="E41" s="151"/>
      <c r="F41" s="151"/>
      <c r="G41" s="151"/>
      <c r="H41" s="151"/>
      <c r="I41" s="151"/>
      <c r="J41" s="151"/>
      <c r="K41" s="151"/>
    </row>
    <row r="42" spans="1:11">
      <c r="A42" s="151"/>
      <c r="B42" s="151"/>
      <c r="C42" s="151"/>
      <c r="D42" s="151"/>
      <c r="E42" s="151"/>
      <c r="F42" s="151"/>
      <c r="G42" s="151"/>
      <c r="H42" s="151"/>
      <c r="I42" s="151"/>
      <c r="J42" s="151"/>
      <c r="K42" s="151"/>
    </row>
    <row r="43" spans="1:11">
      <c r="A43" s="151"/>
      <c r="B43" s="151"/>
      <c r="C43" s="151"/>
      <c r="D43" s="151"/>
      <c r="E43" s="151"/>
      <c r="F43" s="151"/>
      <c r="G43" s="151"/>
      <c r="H43" s="151"/>
      <c r="I43" s="151"/>
      <c r="J43" s="151"/>
      <c r="K43" s="151"/>
    </row>
    <row r="44" spans="1:11">
      <c r="A44" s="151"/>
      <c r="B44" s="151"/>
      <c r="C44" s="151"/>
      <c r="D44" s="151"/>
      <c r="E44" s="151"/>
      <c r="F44" s="151"/>
      <c r="G44" s="151"/>
      <c r="H44" s="151"/>
      <c r="I44" s="151"/>
      <c r="J44" s="151"/>
      <c r="K44" s="151"/>
    </row>
    <row r="45" spans="1:11">
      <c r="A45" s="151"/>
      <c r="B45" s="151"/>
      <c r="C45" s="151"/>
      <c r="D45" s="151"/>
      <c r="E45" s="151"/>
      <c r="F45" s="151"/>
      <c r="G45" s="151"/>
      <c r="H45" s="151"/>
      <c r="I45" s="151"/>
      <c r="J45" s="151"/>
      <c r="K45" s="151"/>
    </row>
    <row r="46" spans="1:11">
      <c r="A46" s="151"/>
      <c r="B46" s="151"/>
      <c r="C46" s="151"/>
      <c r="D46" s="151"/>
      <c r="E46" s="151"/>
      <c r="F46" s="151"/>
      <c r="G46" s="151"/>
      <c r="H46" s="151"/>
      <c r="I46" s="151"/>
      <c r="J46" s="151"/>
      <c r="K46" s="151"/>
    </row>
    <row r="47" spans="1:11">
      <c r="A47" s="151"/>
      <c r="B47" s="151"/>
      <c r="C47" s="151"/>
      <c r="D47" s="151"/>
      <c r="E47" s="151"/>
      <c r="F47" s="151"/>
      <c r="G47" s="151"/>
      <c r="H47" s="151"/>
      <c r="I47" s="151"/>
      <c r="J47" s="151"/>
      <c r="K47" s="151"/>
    </row>
    <row r="48" spans="1:11">
      <c r="A48" s="151"/>
      <c r="B48" s="151"/>
      <c r="C48" s="151"/>
      <c r="D48" s="151"/>
      <c r="E48" s="151"/>
      <c r="F48" s="151"/>
      <c r="G48" s="151"/>
      <c r="H48" s="151"/>
      <c r="I48" s="151"/>
      <c r="J48" s="151"/>
      <c r="K48" s="151"/>
    </row>
    <row r="49" spans="1:11">
      <c r="A49" s="151"/>
      <c r="B49" s="151"/>
      <c r="C49" s="151"/>
      <c r="D49" s="151"/>
      <c r="E49" s="151"/>
      <c r="F49" s="151"/>
      <c r="G49" s="151"/>
      <c r="H49" s="151"/>
      <c r="I49" s="151"/>
      <c r="J49" s="151"/>
      <c r="K49" s="151"/>
    </row>
    <row r="50" spans="1:11">
      <c r="A50" s="151"/>
      <c r="B50" s="151"/>
      <c r="C50" s="151"/>
      <c r="D50" s="151"/>
      <c r="E50" s="151"/>
      <c r="F50" s="151"/>
      <c r="G50" s="151"/>
      <c r="H50" s="151"/>
      <c r="I50" s="151"/>
      <c r="J50" s="151"/>
      <c r="K50" s="151"/>
    </row>
    <row r="51" spans="1:11">
      <c r="A51" s="151"/>
      <c r="B51" s="151"/>
      <c r="C51" s="151"/>
      <c r="D51" s="151"/>
      <c r="E51" s="151"/>
      <c r="F51" s="151"/>
      <c r="G51" s="151"/>
      <c r="H51" s="151"/>
      <c r="I51" s="151"/>
      <c r="J51" s="151"/>
      <c r="K51" s="151"/>
    </row>
    <row r="52" spans="1:11">
      <c r="A52" s="151"/>
      <c r="B52" s="151"/>
      <c r="C52" s="151"/>
      <c r="D52" s="151"/>
      <c r="E52" s="151"/>
      <c r="F52" s="151"/>
      <c r="G52" s="151"/>
      <c r="H52" s="151"/>
      <c r="I52" s="151"/>
      <c r="J52" s="151"/>
      <c r="K52" s="151"/>
    </row>
  </sheetData>
  <mergeCells count="18">
    <mergeCell ref="C9:C10"/>
    <mergeCell ref="D9:D10"/>
    <mergeCell ref="E9:E10"/>
    <mergeCell ref="F9:F10"/>
    <mergeCell ref="G9:G10"/>
    <mergeCell ref="H9:H10"/>
    <mergeCell ref="A3:K3"/>
    <mergeCell ref="A4:K4"/>
    <mergeCell ref="A5:K5"/>
    <mergeCell ref="A6:K6"/>
    <mergeCell ref="A8:A10"/>
    <mergeCell ref="B8:D8"/>
    <mergeCell ref="E8:G8"/>
    <mergeCell ref="H8:J8"/>
    <mergeCell ref="K8:K10"/>
    <mergeCell ref="B9:B10"/>
    <mergeCell ref="I9:I10"/>
    <mergeCell ref="J9:J10"/>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rightToLeft="1" view="pageBreakPreview" zoomScaleNormal="100" zoomScaleSheetLayoutView="100" workbookViewId="0">
      <selection activeCell="D35" sqref="D35"/>
    </sheetView>
  </sheetViews>
  <sheetFormatPr defaultRowHeight="12.75"/>
  <cols>
    <col min="1" max="10" width="9" style="1" customWidth="1"/>
    <col min="11" max="11" width="11.140625" style="1" customWidth="1"/>
    <col min="12" max="14" width="9.140625" style="1"/>
    <col min="15" max="15" width="9.140625" style="1" customWidth="1"/>
    <col min="16"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41.25" customHeight="1">
      <c r="A3" s="600"/>
      <c r="B3" s="600"/>
      <c r="C3" s="600"/>
      <c r="D3" s="600"/>
      <c r="E3" s="600"/>
      <c r="F3" s="565"/>
      <c r="G3" s="601"/>
      <c r="H3" s="602"/>
      <c r="I3" s="602"/>
      <c r="J3" s="602"/>
      <c r="K3" s="602"/>
    </row>
    <row r="4" spans="1:12" ht="132.75" customHeight="1">
      <c r="A4" s="603"/>
      <c r="B4" s="603"/>
      <c r="C4" s="603"/>
      <c r="D4" s="603"/>
      <c r="E4" s="603"/>
      <c r="F4" s="566"/>
      <c r="G4" s="604"/>
      <c r="H4" s="604"/>
      <c r="I4" s="604"/>
      <c r="J4" s="604"/>
      <c r="K4" s="604"/>
    </row>
    <row r="5" spans="1:12">
      <c r="A5" s="342"/>
      <c r="B5" s="342"/>
      <c r="C5" s="342"/>
      <c r="D5" s="342"/>
      <c r="E5" s="342"/>
      <c r="F5" s="342"/>
      <c r="G5" s="343"/>
      <c r="H5" s="343"/>
      <c r="I5" s="343"/>
      <c r="J5" s="343"/>
      <c r="K5" s="343"/>
    </row>
    <row r="6" spans="1:12" ht="99" customHeight="1">
      <c r="A6" s="603"/>
      <c r="B6" s="603"/>
      <c r="C6" s="603"/>
      <c r="D6" s="603"/>
      <c r="E6" s="603"/>
      <c r="F6" s="566"/>
      <c r="G6" s="604"/>
      <c r="H6" s="604"/>
      <c r="I6" s="604"/>
      <c r="J6" s="604"/>
      <c r="K6" s="604"/>
    </row>
    <row r="7" spans="1:12">
      <c r="A7" s="19"/>
      <c r="B7" s="19"/>
      <c r="C7" s="19"/>
      <c r="D7" s="19"/>
      <c r="E7" s="19"/>
      <c r="F7" s="19"/>
      <c r="G7" s="344"/>
      <c r="H7" s="344"/>
      <c r="I7" s="344"/>
      <c r="J7" s="344"/>
      <c r="K7" s="344"/>
    </row>
    <row r="8" spans="1:12" ht="21.75">
      <c r="A8" s="598"/>
      <c r="B8" s="598"/>
      <c r="C8" s="598"/>
      <c r="D8" s="598"/>
      <c r="E8" s="598"/>
      <c r="F8" s="566"/>
      <c r="G8" s="599"/>
      <c r="H8" s="599"/>
      <c r="I8" s="599"/>
      <c r="J8" s="599"/>
      <c r="K8" s="599"/>
    </row>
    <row r="9" spans="1:12" ht="22.5" customHeight="1">
      <c r="A9" s="598"/>
      <c r="B9" s="598"/>
      <c r="C9" s="598"/>
      <c r="D9" s="598"/>
      <c r="E9" s="598"/>
      <c r="F9" s="566"/>
      <c r="G9" s="599"/>
      <c r="H9" s="599"/>
      <c r="I9" s="599"/>
      <c r="J9" s="599"/>
      <c r="K9" s="599"/>
    </row>
    <row r="10" spans="1:12">
      <c r="A10" s="19"/>
      <c r="B10" s="19"/>
      <c r="C10" s="19"/>
      <c r="D10" s="19"/>
      <c r="E10" s="19"/>
      <c r="F10" s="19"/>
      <c r="G10" s="19"/>
      <c r="H10" s="19"/>
      <c r="I10" s="19"/>
      <c r="J10" s="19"/>
      <c r="K10" s="19"/>
    </row>
    <row r="11" spans="1:12" ht="18">
      <c r="A11" s="102"/>
      <c r="C11" s="103"/>
      <c r="D11" s="19"/>
      <c r="E11" s="19"/>
      <c r="F11" s="19"/>
      <c r="G11" s="19"/>
      <c r="H11" s="19"/>
      <c r="I11" s="19"/>
      <c r="J11" s="19"/>
      <c r="K11" s="19"/>
    </row>
    <row r="12" spans="1:12" ht="18">
      <c r="A12" s="104"/>
      <c r="C12" s="105"/>
      <c r="D12" s="19"/>
      <c r="E12" s="19"/>
      <c r="F12" s="19"/>
      <c r="G12" s="19"/>
      <c r="H12" s="19"/>
      <c r="I12" s="19"/>
      <c r="J12" s="19"/>
      <c r="K12" s="19"/>
    </row>
    <row r="13" spans="1:12">
      <c r="A13" s="19"/>
      <c r="B13" s="19"/>
      <c r="C13" s="19"/>
      <c r="D13" s="19"/>
      <c r="E13" s="19"/>
      <c r="F13" s="19"/>
      <c r="G13" s="19"/>
      <c r="H13" s="19"/>
      <c r="I13" s="19"/>
      <c r="J13" s="19"/>
      <c r="K13" s="19"/>
    </row>
    <row r="14" spans="1:12">
      <c r="A14" s="19"/>
      <c r="B14" s="19"/>
      <c r="C14" s="19"/>
      <c r="D14" s="19"/>
      <c r="E14" s="19"/>
      <c r="F14" s="19"/>
      <c r="G14" s="19"/>
      <c r="H14" s="19"/>
      <c r="I14" s="19"/>
      <c r="J14" s="19"/>
      <c r="K14" s="19"/>
    </row>
    <row r="15" spans="1:12">
      <c r="A15" s="19"/>
      <c r="B15" s="19"/>
      <c r="C15" s="19"/>
      <c r="D15" s="19"/>
      <c r="E15" s="19"/>
      <c r="F15" s="19"/>
      <c r="G15" s="19"/>
      <c r="H15" s="19"/>
      <c r="I15" s="19"/>
      <c r="J15" s="19"/>
      <c r="K15" s="19"/>
      <c r="L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sheetData>
  <mergeCells count="10">
    <mergeCell ref="A8:E8"/>
    <mergeCell ref="G8:K8"/>
    <mergeCell ref="A9:E9"/>
    <mergeCell ref="G9:K9"/>
    <mergeCell ref="A3:E3"/>
    <mergeCell ref="G3:K3"/>
    <mergeCell ref="A4:E4"/>
    <mergeCell ref="G4:K4"/>
    <mergeCell ref="A6:E6"/>
    <mergeCell ref="G6:K6"/>
  </mergeCells>
  <printOptions horizontalCentered="1" verticalCentered="1"/>
  <pageMargins left="0" right="0" top="0" bottom="0" header="0" footer="0"/>
  <pageSetup paperSize="9" scale="9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32"/>
  <sheetViews>
    <sheetView rightToLeft="1" view="pageBreakPreview" topLeftCell="A19" zoomScale="120" zoomScaleNormal="100" zoomScaleSheetLayoutView="120" workbookViewId="0">
      <selection activeCell="B26" sqref="B26"/>
    </sheetView>
  </sheetViews>
  <sheetFormatPr defaultRowHeight="12.75"/>
  <cols>
    <col min="1" max="1" width="60.7109375" style="1" customWidth="1"/>
    <col min="2" max="3" width="8.140625" style="1" customWidth="1"/>
    <col min="4" max="4" width="60.7109375" style="1" customWidth="1"/>
    <col min="5" max="258" width="9.140625" style="1"/>
    <col min="259" max="259" width="12.7109375" style="1" customWidth="1"/>
    <col min="260" max="514" width="9.140625" style="1"/>
    <col min="515" max="515" width="12.7109375" style="1" customWidth="1"/>
    <col min="516" max="770" width="9.140625" style="1"/>
    <col min="771" max="771" width="12.7109375" style="1" customWidth="1"/>
    <col min="772" max="1026" width="9.140625" style="1"/>
    <col min="1027" max="1027" width="12.7109375" style="1" customWidth="1"/>
    <col min="1028" max="1282" width="9.140625" style="1"/>
    <col min="1283" max="1283" width="12.7109375" style="1" customWidth="1"/>
    <col min="1284" max="1538" width="9.140625" style="1"/>
    <col min="1539" max="1539" width="12.7109375" style="1" customWidth="1"/>
    <col min="1540" max="1794" width="9.140625" style="1"/>
    <col min="1795" max="1795" width="12.7109375" style="1" customWidth="1"/>
    <col min="1796" max="2050" width="9.140625" style="1"/>
    <col min="2051" max="2051" width="12.7109375" style="1" customWidth="1"/>
    <col min="2052" max="2306" width="9.140625" style="1"/>
    <col min="2307" max="2307" width="12.7109375" style="1" customWidth="1"/>
    <col min="2308" max="2562" width="9.140625" style="1"/>
    <col min="2563" max="2563" width="12.7109375" style="1" customWidth="1"/>
    <col min="2564" max="2818" width="9.140625" style="1"/>
    <col min="2819" max="2819" width="12.7109375" style="1" customWidth="1"/>
    <col min="2820" max="3074" width="9.140625" style="1"/>
    <col min="3075" max="3075" width="12.7109375" style="1" customWidth="1"/>
    <col min="3076" max="3330" width="9.140625" style="1"/>
    <col min="3331" max="3331" width="12.7109375" style="1" customWidth="1"/>
    <col min="3332" max="3586" width="9.140625" style="1"/>
    <col min="3587" max="3587" width="12.7109375" style="1" customWidth="1"/>
    <col min="3588" max="3842" width="9.140625" style="1"/>
    <col min="3843" max="3843" width="12.7109375" style="1" customWidth="1"/>
    <col min="3844" max="4098" width="9.140625" style="1"/>
    <col min="4099" max="4099" width="12.7109375" style="1" customWidth="1"/>
    <col min="4100" max="4354" width="9.140625" style="1"/>
    <col min="4355" max="4355" width="12.7109375" style="1" customWidth="1"/>
    <col min="4356" max="4610" width="9.140625" style="1"/>
    <col min="4611" max="4611" width="12.7109375" style="1" customWidth="1"/>
    <col min="4612" max="4866" width="9.140625" style="1"/>
    <col min="4867" max="4867" width="12.7109375" style="1" customWidth="1"/>
    <col min="4868" max="5122" width="9.140625" style="1"/>
    <col min="5123" max="5123" width="12.7109375" style="1" customWidth="1"/>
    <col min="5124" max="5378" width="9.140625" style="1"/>
    <col min="5379" max="5379" width="12.7109375" style="1" customWidth="1"/>
    <col min="5380" max="5634" width="9.140625" style="1"/>
    <col min="5635" max="5635" width="12.7109375" style="1" customWidth="1"/>
    <col min="5636" max="5890" width="9.140625" style="1"/>
    <col min="5891" max="5891" width="12.7109375" style="1" customWidth="1"/>
    <col min="5892" max="6146" width="9.140625" style="1"/>
    <col min="6147" max="6147" width="12.7109375" style="1" customWidth="1"/>
    <col min="6148" max="6402" width="9.140625" style="1"/>
    <col min="6403" max="6403" width="12.7109375" style="1" customWidth="1"/>
    <col min="6404" max="6658" width="9.140625" style="1"/>
    <col min="6659" max="6659" width="12.7109375" style="1" customWidth="1"/>
    <col min="6660" max="6914" width="9.140625" style="1"/>
    <col min="6915" max="6915" width="12.7109375" style="1" customWidth="1"/>
    <col min="6916" max="7170" width="9.140625" style="1"/>
    <col min="7171" max="7171" width="12.7109375" style="1" customWidth="1"/>
    <col min="7172" max="7426" width="9.140625" style="1"/>
    <col min="7427" max="7427" width="12.7109375" style="1" customWidth="1"/>
    <col min="7428" max="7682" width="9.140625" style="1"/>
    <col min="7683" max="7683" width="12.7109375" style="1" customWidth="1"/>
    <col min="7684" max="7938" width="9.140625" style="1"/>
    <col min="7939" max="7939" width="12.7109375" style="1" customWidth="1"/>
    <col min="7940" max="8194" width="9.140625" style="1"/>
    <col min="8195" max="8195" width="12.7109375" style="1" customWidth="1"/>
    <col min="8196" max="8450" width="9.140625" style="1"/>
    <col min="8451" max="8451" width="12.7109375" style="1" customWidth="1"/>
    <col min="8452" max="8706" width="9.140625" style="1"/>
    <col min="8707" max="8707" width="12.7109375" style="1" customWidth="1"/>
    <col min="8708" max="8962" width="9.140625" style="1"/>
    <col min="8963" max="8963" width="12.7109375" style="1" customWidth="1"/>
    <col min="8964" max="9218" width="9.140625" style="1"/>
    <col min="9219" max="9219" width="12.7109375" style="1" customWidth="1"/>
    <col min="9220" max="9474" width="9.140625" style="1"/>
    <col min="9475" max="9475" width="12.7109375" style="1" customWidth="1"/>
    <col min="9476" max="9730" width="9.140625" style="1"/>
    <col min="9731" max="9731" width="12.7109375" style="1" customWidth="1"/>
    <col min="9732" max="9986" width="9.140625" style="1"/>
    <col min="9987" max="9987" width="12.7109375" style="1" customWidth="1"/>
    <col min="9988" max="10242" width="9.140625" style="1"/>
    <col min="10243" max="10243" width="12.7109375" style="1" customWidth="1"/>
    <col min="10244" max="10498" width="9.140625" style="1"/>
    <col min="10499" max="10499" width="12.7109375" style="1" customWidth="1"/>
    <col min="10500" max="10754" width="9.140625" style="1"/>
    <col min="10755" max="10755" width="12.7109375" style="1" customWidth="1"/>
    <col min="10756" max="11010" width="9.140625" style="1"/>
    <col min="11011" max="11011" width="12.7109375" style="1" customWidth="1"/>
    <col min="11012" max="11266" width="9.140625" style="1"/>
    <col min="11267" max="11267" width="12.7109375" style="1" customWidth="1"/>
    <col min="11268" max="11522" width="9.140625" style="1"/>
    <col min="11523" max="11523" width="12.7109375" style="1" customWidth="1"/>
    <col min="11524" max="11778" width="9.140625" style="1"/>
    <col min="11779" max="11779" width="12.7109375" style="1" customWidth="1"/>
    <col min="11780" max="12034" width="9.140625" style="1"/>
    <col min="12035" max="12035" width="12.7109375" style="1" customWidth="1"/>
    <col min="12036" max="12290" width="9.140625" style="1"/>
    <col min="12291" max="12291" width="12.7109375" style="1" customWidth="1"/>
    <col min="12292" max="12546" width="9.140625" style="1"/>
    <col min="12547" max="12547" width="12.7109375" style="1" customWidth="1"/>
    <col min="12548" max="12802" width="9.140625" style="1"/>
    <col min="12803" max="12803" width="12.7109375" style="1" customWidth="1"/>
    <col min="12804" max="13058" width="9.140625" style="1"/>
    <col min="13059" max="13059" width="12.7109375" style="1" customWidth="1"/>
    <col min="13060" max="13314" width="9.140625" style="1"/>
    <col min="13315" max="13315" width="12.7109375" style="1" customWidth="1"/>
    <col min="13316" max="13570" width="9.140625" style="1"/>
    <col min="13571" max="13571" width="12.7109375" style="1" customWidth="1"/>
    <col min="13572" max="13826" width="9.140625" style="1"/>
    <col min="13827" max="13827" width="12.7109375" style="1" customWidth="1"/>
    <col min="13828" max="14082" width="9.140625" style="1"/>
    <col min="14083" max="14083" width="12.7109375" style="1" customWidth="1"/>
    <col min="14084" max="14338" width="9.140625" style="1"/>
    <col min="14339" max="14339" width="12.7109375" style="1" customWidth="1"/>
    <col min="14340" max="14594" width="9.140625" style="1"/>
    <col min="14595" max="14595" width="12.7109375" style="1" customWidth="1"/>
    <col min="14596" max="14850" width="9.140625" style="1"/>
    <col min="14851" max="14851" width="12.7109375" style="1" customWidth="1"/>
    <col min="14852" max="15106" width="9.140625" style="1"/>
    <col min="15107" max="15107" width="12.7109375" style="1" customWidth="1"/>
    <col min="15108" max="15362" width="9.140625" style="1"/>
    <col min="15363" max="15363" width="12.7109375" style="1" customWidth="1"/>
    <col min="15364" max="15618" width="9.140625" style="1"/>
    <col min="15619" max="15619" width="12.7109375" style="1" customWidth="1"/>
    <col min="15620" max="15874" width="9.140625" style="1"/>
    <col min="15875" max="15875" width="12.7109375" style="1" customWidth="1"/>
    <col min="15876" max="16130" width="9.140625" style="1"/>
    <col min="16131" max="16131" width="12.7109375" style="1" customWidth="1"/>
    <col min="16132" max="16384" width="9.140625" style="1"/>
  </cols>
  <sheetData>
    <row r="1" spans="1:4">
      <c r="A1" s="19"/>
      <c r="B1" s="19"/>
      <c r="C1" s="19"/>
      <c r="D1" s="19"/>
    </row>
    <row r="2" spans="1:4" ht="41.25" customHeight="1">
      <c r="A2" s="429" t="s">
        <v>346</v>
      </c>
      <c r="B2" s="429"/>
      <c r="C2" s="430"/>
      <c r="D2" s="431" t="s">
        <v>351</v>
      </c>
    </row>
    <row r="3" spans="1:4" ht="36" customHeight="1">
      <c r="A3" s="547" t="s">
        <v>166</v>
      </c>
      <c r="B3" s="442" t="s">
        <v>403</v>
      </c>
      <c r="C3" s="443" t="s">
        <v>404</v>
      </c>
      <c r="D3" s="548" t="s">
        <v>167</v>
      </c>
    </row>
    <row r="4" spans="1:4" ht="26.25" customHeight="1">
      <c r="A4" s="549" t="s">
        <v>236</v>
      </c>
      <c r="B4" s="432"/>
      <c r="C4" s="433"/>
      <c r="D4" s="550" t="s">
        <v>237</v>
      </c>
    </row>
    <row r="5" spans="1:4" ht="18">
      <c r="A5" s="551" t="s">
        <v>558</v>
      </c>
      <c r="B5" s="434" t="s">
        <v>171</v>
      </c>
      <c r="C5" s="435">
        <v>8</v>
      </c>
      <c r="D5" s="552" t="s">
        <v>580</v>
      </c>
    </row>
    <row r="6" spans="1:4" ht="22.5">
      <c r="A6" s="551" t="s">
        <v>560</v>
      </c>
      <c r="B6" s="434" t="s">
        <v>172</v>
      </c>
      <c r="C6" s="435">
        <v>10</v>
      </c>
      <c r="D6" s="552" t="s">
        <v>602</v>
      </c>
    </row>
    <row r="7" spans="1:4" ht="22.5">
      <c r="A7" s="551" t="s">
        <v>559</v>
      </c>
      <c r="B7" s="434" t="s">
        <v>168</v>
      </c>
      <c r="C7" s="435">
        <v>12</v>
      </c>
      <c r="D7" s="552" t="s">
        <v>603</v>
      </c>
    </row>
    <row r="8" spans="1:4" ht="26.25" customHeight="1">
      <c r="A8" s="553" t="s">
        <v>101</v>
      </c>
      <c r="B8" s="436"/>
      <c r="C8" s="437"/>
      <c r="D8" s="554" t="s">
        <v>238</v>
      </c>
    </row>
    <row r="9" spans="1:4" ht="36">
      <c r="A9" s="551" t="s">
        <v>591</v>
      </c>
      <c r="B9" s="434" t="s">
        <v>169</v>
      </c>
      <c r="C9" s="435">
        <v>15</v>
      </c>
      <c r="D9" s="552" t="s">
        <v>573</v>
      </c>
    </row>
    <row r="10" spans="1:4" ht="36">
      <c r="A10" s="551" t="s">
        <v>592</v>
      </c>
      <c r="B10" s="434" t="s">
        <v>170</v>
      </c>
      <c r="C10" s="435">
        <v>16</v>
      </c>
      <c r="D10" s="552" t="s">
        <v>574</v>
      </c>
    </row>
    <row r="11" spans="1:4" ht="22.5">
      <c r="A11" s="551" t="s">
        <v>561</v>
      </c>
      <c r="B11" s="434" t="s">
        <v>173</v>
      </c>
      <c r="C11" s="435">
        <v>17</v>
      </c>
      <c r="D11" s="552" t="s">
        <v>581</v>
      </c>
    </row>
    <row r="12" spans="1:4" ht="22.5">
      <c r="A12" s="551" t="s">
        <v>593</v>
      </c>
      <c r="B12" s="434" t="s">
        <v>174</v>
      </c>
      <c r="C12" s="435">
        <v>18</v>
      </c>
      <c r="D12" s="552" t="s">
        <v>575</v>
      </c>
    </row>
    <row r="13" spans="1:4" ht="22.5">
      <c r="A13" s="551" t="s">
        <v>562</v>
      </c>
      <c r="B13" s="434" t="s">
        <v>175</v>
      </c>
      <c r="C13" s="435">
        <v>19</v>
      </c>
      <c r="D13" s="552" t="s">
        <v>582</v>
      </c>
    </row>
    <row r="14" spans="1:4" ht="22.5">
      <c r="A14" s="551" t="s">
        <v>563</v>
      </c>
      <c r="B14" s="434" t="s">
        <v>176</v>
      </c>
      <c r="C14" s="435">
        <v>21</v>
      </c>
      <c r="D14" s="552" t="s">
        <v>547</v>
      </c>
    </row>
    <row r="15" spans="1:4" ht="22.5">
      <c r="A15" s="551" t="s">
        <v>594</v>
      </c>
      <c r="B15" s="434" t="s">
        <v>177</v>
      </c>
      <c r="C15" s="435">
        <v>23</v>
      </c>
      <c r="D15" s="552" t="s">
        <v>576</v>
      </c>
    </row>
    <row r="16" spans="1:4" ht="22.5">
      <c r="A16" s="551" t="s">
        <v>564</v>
      </c>
      <c r="B16" s="434" t="s">
        <v>178</v>
      </c>
      <c r="C16" s="435">
        <v>24</v>
      </c>
      <c r="D16" s="552" t="s">
        <v>583</v>
      </c>
    </row>
    <row r="17" spans="1:4" ht="22.5">
      <c r="A17" s="551" t="s">
        <v>565</v>
      </c>
      <c r="B17" s="434" t="s">
        <v>179</v>
      </c>
      <c r="C17" s="435">
        <v>26</v>
      </c>
      <c r="D17" s="552" t="s">
        <v>584</v>
      </c>
    </row>
    <row r="18" spans="1:4" ht="22.5">
      <c r="A18" s="551" t="s">
        <v>601</v>
      </c>
      <c r="B18" s="434" t="s">
        <v>180</v>
      </c>
      <c r="C18" s="435">
        <v>27</v>
      </c>
      <c r="D18" s="552" t="s">
        <v>604</v>
      </c>
    </row>
    <row r="19" spans="1:4" ht="22.5">
      <c r="A19" s="551" t="s">
        <v>600</v>
      </c>
      <c r="B19" s="434" t="s">
        <v>181</v>
      </c>
      <c r="C19" s="435">
        <v>28</v>
      </c>
      <c r="D19" s="552" t="s">
        <v>605</v>
      </c>
    </row>
    <row r="20" spans="1:4" ht="22.5">
      <c r="A20" s="555" t="s">
        <v>566</v>
      </c>
      <c r="B20" s="439" t="s">
        <v>182</v>
      </c>
      <c r="C20" s="440">
        <v>29</v>
      </c>
      <c r="D20" s="556" t="s">
        <v>585</v>
      </c>
    </row>
    <row r="21" spans="1:4" ht="18">
      <c r="A21" s="594" t="s">
        <v>567</v>
      </c>
      <c r="B21" s="595" t="s">
        <v>183</v>
      </c>
      <c r="C21" s="596">
        <v>31</v>
      </c>
      <c r="D21" s="597" t="s">
        <v>550</v>
      </c>
    </row>
    <row r="22" spans="1:4" ht="22.5">
      <c r="A22" s="551" t="s">
        <v>568</v>
      </c>
      <c r="B22" s="434" t="s">
        <v>184</v>
      </c>
      <c r="C22" s="435">
        <v>33</v>
      </c>
      <c r="D22" s="552" t="s">
        <v>586</v>
      </c>
    </row>
    <row r="23" spans="1:4" ht="36">
      <c r="A23" s="551" t="s">
        <v>599</v>
      </c>
      <c r="B23" s="434" t="s">
        <v>185</v>
      </c>
      <c r="C23" s="435">
        <v>35</v>
      </c>
      <c r="D23" s="552" t="s">
        <v>606</v>
      </c>
    </row>
    <row r="24" spans="1:4" ht="22.5">
      <c r="A24" s="551" t="s">
        <v>569</v>
      </c>
      <c r="B24" s="434" t="s">
        <v>186</v>
      </c>
      <c r="C24" s="435">
        <v>36</v>
      </c>
      <c r="D24" s="552" t="s">
        <v>587</v>
      </c>
    </row>
    <row r="25" spans="1:4" ht="27.75">
      <c r="A25" s="553" t="s">
        <v>135</v>
      </c>
      <c r="B25" s="438"/>
      <c r="C25" s="437"/>
      <c r="D25" s="554" t="s">
        <v>239</v>
      </c>
    </row>
    <row r="26" spans="1:4" ht="36">
      <c r="A26" s="551" t="s">
        <v>595</v>
      </c>
      <c r="B26" s="434" t="s">
        <v>187</v>
      </c>
      <c r="C26" s="435">
        <v>38</v>
      </c>
      <c r="D26" s="552" t="s">
        <v>486</v>
      </c>
    </row>
    <row r="27" spans="1:4" ht="36">
      <c r="A27" s="551" t="s">
        <v>596</v>
      </c>
      <c r="B27" s="434" t="s">
        <v>188</v>
      </c>
      <c r="C27" s="435">
        <v>40</v>
      </c>
      <c r="D27" s="552" t="s">
        <v>577</v>
      </c>
    </row>
    <row r="28" spans="1:4" ht="22.5">
      <c r="A28" s="551" t="s">
        <v>570</v>
      </c>
      <c r="B28" s="434" t="s">
        <v>189</v>
      </c>
      <c r="C28" s="435">
        <v>42</v>
      </c>
      <c r="D28" s="552" t="s">
        <v>588</v>
      </c>
    </row>
    <row r="29" spans="1:4" ht="22.5">
      <c r="A29" s="551" t="s">
        <v>571</v>
      </c>
      <c r="B29" s="434" t="s">
        <v>190</v>
      </c>
      <c r="C29" s="435">
        <v>44</v>
      </c>
      <c r="D29" s="552" t="s">
        <v>589</v>
      </c>
    </row>
    <row r="30" spans="1:4" ht="36">
      <c r="A30" s="551" t="s">
        <v>597</v>
      </c>
      <c r="B30" s="434" t="s">
        <v>191</v>
      </c>
      <c r="C30" s="435">
        <v>46</v>
      </c>
      <c r="D30" s="552" t="s">
        <v>578</v>
      </c>
    </row>
    <row r="31" spans="1:4" ht="36">
      <c r="A31" s="551" t="s">
        <v>598</v>
      </c>
      <c r="B31" s="434" t="s">
        <v>192</v>
      </c>
      <c r="C31" s="435">
        <v>48</v>
      </c>
      <c r="D31" s="552" t="s">
        <v>579</v>
      </c>
    </row>
    <row r="32" spans="1:4" ht="22.5">
      <c r="A32" s="555" t="s">
        <v>572</v>
      </c>
      <c r="B32" s="439" t="s">
        <v>210</v>
      </c>
      <c r="C32" s="440">
        <v>49</v>
      </c>
      <c r="D32" s="556" t="s">
        <v>590</v>
      </c>
    </row>
  </sheetData>
  <printOptions horizontalCentered="1"/>
  <pageMargins left="0" right="0" top="0.47244094488188981" bottom="0" header="0" footer="0"/>
  <pageSetup paperSize="9" fitToHeight="0" orientation="landscape" r:id="rId1"/>
  <headerFooter>
    <oddFooter>&amp;C_&amp;P_</oddFooter>
  </headerFooter>
  <rowBreaks count="1" manualBreakCount="1">
    <brk id="20"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1"/>
  <sheetViews>
    <sheetView rightToLeft="1" view="pageBreakPreview" topLeftCell="A13" zoomScale="110" zoomScaleNormal="100" zoomScaleSheetLayoutView="110" workbookViewId="0">
      <selection activeCell="C25" sqref="C25"/>
    </sheetView>
  </sheetViews>
  <sheetFormatPr defaultRowHeight="12.75"/>
  <cols>
    <col min="1" max="1" width="60.7109375" style="1" customWidth="1"/>
    <col min="2" max="2" width="9.42578125" style="1" customWidth="1"/>
    <col min="3" max="3" width="8.140625" style="1" customWidth="1"/>
    <col min="4" max="4" width="60.7109375" style="1" customWidth="1"/>
    <col min="5" max="258" width="9" style="1"/>
    <col min="259" max="259" width="12.7109375" style="1" customWidth="1"/>
    <col min="260" max="514" width="9" style="1"/>
    <col min="515" max="515" width="12.7109375" style="1" customWidth="1"/>
    <col min="516" max="770" width="9" style="1"/>
    <col min="771" max="771" width="12.7109375" style="1" customWidth="1"/>
    <col min="772" max="1026" width="9" style="1"/>
    <col min="1027" max="1027" width="12.7109375" style="1" customWidth="1"/>
    <col min="1028" max="1282" width="9" style="1"/>
    <col min="1283" max="1283" width="12.7109375" style="1" customWidth="1"/>
    <col min="1284" max="1538" width="9" style="1"/>
    <col min="1539" max="1539" width="12.7109375" style="1" customWidth="1"/>
    <col min="1540" max="1794" width="9" style="1"/>
    <col min="1795" max="1795" width="12.7109375" style="1" customWidth="1"/>
    <col min="1796" max="2050" width="9" style="1"/>
    <col min="2051" max="2051" width="12.7109375" style="1" customWidth="1"/>
    <col min="2052" max="2306" width="9" style="1"/>
    <col min="2307" max="2307" width="12.7109375" style="1" customWidth="1"/>
    <col min="2308" max="2562" width="9" style="1"/>
    <col min="2563" max="2563" width="12.7109375" style="1" customWidth="1"/>
    <col min="2564" max="2818" width="9" style="1"/>
    <col min="2819" max="2819" width="12.7109375" style="1" customWidth="1"/>
    <col min="2820" max="3074" width="9" style="1"/>
    <col min="3075" max="3075" width="12.7109375" style="1" customWidth="1"/>
    <col min="3076" max="3330" width="9" style="1"/>
    <col min="3331" max="3331" width="12.7109375" style="1" customWidth="1"/>
    <col min="3332" max="3586" width="9" style="1"/>
    <col min="3587" max="3587" width="12.7109375" style="1" customWidth="1"/>
    <col min="3588" max="3842" width="9" style="1"/>
    <col min="3843" max="3843" width="12.7109375" style="1" customWidth="1"/>
    <col min="3844" max="4098" width="9" style="1"/>
    <col min="4099" max="4099" width="12.7109375" style="1" customWidth="1"/>
    <col min="4100" max="4354" width="9" style="1"/>
    <col min="4355" max="4355" width="12.7109375" style="1" customWidth="1"/>
    <col min="4356" max="4610" width="9" style="1"/>
    <col min="4611" max="4611" width="12.7109375" style="1" customWidth="1"/>
    <col min="4612" max="4866" width="9" style="1"/>
    <col min="4867" max="4867" width="12.7109375" style="1" customWidth="1"/>
    <col min="4868" max="5122" width="9" style="1"/>
    <col min="5123" max="5123" width="12.7109375" style="1" customWidth="1"/>
    <col min="5124" max="5378" width="9" style="1"/>
    <col min="5379" max="5379" width="12.7109375" style="1" customWidth="1"/>
    <col min="5380" max="5634" width="9" style="1"/>
    <col min="5635" max="5635" width="12.7109375" style="1" customWidth="1"/>
    <col min="5636" max="5890" width="9" style="1"/>
    <col min="5891" max="5891" width="12.7109375" style="1" customWidth="1"/>
    <col min="5892" max="6146" width="9" style="1"/>
    <col min="6147" max="6147" width="12.7109375" style="1" customWidth="1"/>
    <col min="6148" max="6402" width="9" style="1"/>
    <col min="6403" max="6403" width="12.7109375" style="1" customWidth="1"/>
    <col min="6404" max="6658" width="9" style="1"/>
    <col min="6659" max="6659" width="12.7109375" style="1" customWidth="1"/>
    <col min="6660" max="6914" width="9" style="1"/>
    <col min="6915" max="6915" width="12.7109375" style="1" customWidth="1"/>
    <col min="6916" max="7170" width="9" style="1"/>
    <col min="7171" max="7171" width="12.7109375" style="1" customWidth="1"/>
    <col min="7172" max="7426" width="9" style="1"/>
    <col min="7427" max="7427" width="12.7109375" style="1" customWidth="1"/>
    <col min="7428" max="7682" width="9" style="1"/>
    <col min="7683" max="7683" width="12.7109375" style="1" customWidth="1"/>
    <col min="7684" max="7938" width="9" style="1"/>
    <col min="7939" max="7939" width="12.7109375" style="1" customWidth="1"/>
    <col min="7940" max="8194" width="9" style="1"/>
    <col min="8195" max="8195" width="12.7109375" style="1" customWidth="1"/>
    <col min="8196" max="8450" width="9" style="1"/>
    <col min="8451" max="8451" width="12.7109375" style="1" customWidth="1"/>
    <col min="8452" max="8706" width="9" style="1"/>
    <col min="8707" max="8707" width="12.7109375" style="1" customWidth="1"/>
    <col min="8708" max="8962" width="9" style="1"/>
    <col min="8963" max="8963" width="12.7109375" style="1" customWidth="1"/>
    <col min="8964" max="9218" width="9" style="1"/>
    <col min="9219" max="9219" width="12.7109375" style="1" customWidth="1"/>
    <col min="9220" max="9474" width="9" style="1"/>
    <col min="9475" max="9475" width="12.7109375" style="1" customWidth="1"/>
    <col min="9476" max="9730" width="9" style="1"/>
    <col min="9731" max="9731" width="12.7109375" style="1" customWidth="1"/>
    <col min="9732" max="9986" width="9" style="1"/>
    <col min="9987" max="9987" width="12.7109375" style="1" customWidth="1"/>
    <col min="9988" max="10242" width="9" style="1"/>
    <col min="10243" max="10243" width="12.7109375" style="1" customWidth="1"/>
    <col min="10244" max="10498" width="9" style="1"/>
    <col min="10499" max="10499" width="12.7109375" style="1" customWidth="1"/>
    <col min="10500" max="10754" width="9" style="1"/>
    <col min="10755" max="10755" width="12.7109375" style="1" customWidth="1"/>
    <col min="10756" max="11010" width="9" style="1"/>
    <col min="11011" max="11011" width="12.7109375" style="1" customWidth="1"/>
    <col min="11012" max="11266" width="9" style="1"/>
    <col min="11267" max="11267" width="12.7109375" style="1" customWidth="1"/>
    <col min="11268" max="11522" width="9" style="1"/>
    <col min="11523" max="11523" width="12.7109375" style="1" customWidth="1"/>
    <col min="11524" max="11778" width="9" style="1"/>
    <col min="11779" max="11779" width="12.7109375" style="1" customWidth="1"/>
    <col min="11780" max="12034" width="9" style="1"/>
    <col min="12035" max="12035" width="12.7109375" style="1" customWidth="1"/>
    <col min="12036" max="12290" width="9" style="1"/>
    <col min="12291" max="12291" width="12.7109375" style="1" customWidth="1"/>
    <col min="12292" max="12546" width="9" style="1"/>
    <col min="12547" max="12547" width="12.7109375" style="1" customWidth="1"/>
    <col min="12548" max="12802" width="9" style="1"/>
    <col min="12803" max="12803" width="12.7109375" style="1" customWidth="1"/>
    <col min="12804" max="13058" width="9" style="1"/>
    <col min="13059" max="13059" width="12.7109375" style="1" customWidth="1"/>
    <col min="13060" max="13314" width="9" style="1"/>
    <col min="13315" max="13315" width="12.7109375" style="1" customWidth="1"/>
    <col min="13316" max="13570" width="9" style="1"/>
    <col min="13571" max="13571" width="12.7109375" style="1" customWidth="1"/>
    <col min="13572" max="13826" width="9" style="1"/>
    <col min="13827" max="13827" width="12.7109375" style="1" customWidth="1"/>
    <col min="13828" max="14082" width="9" style="1"/>
    <col min="14083" max="14083" width="12.7109375" style="1" customWidth="1"/>
    <col min="14084" max="14338" width="9" style="1"/>
    <col min="14339" max="14339" width="12.7109375" style="1" customWidth="1"/>
    <col min="14340" max="14594" width="9" style="1"/>
    <col min="14595" max="14595" width="12.7109375" style="1" customWidth="1"/>
    <col min="14596" max="14850" width="9" style="1"/>
    <col min="14851" max="14851" width="12.7109375" style="1" customWidth="1"/>
    <col min="14852" max="15106" width="9" style="1"/>
    <col min="15107" max="15107" width="12.7109375" style="1" customWidth="1"/>
    <col min="15108" max="15362" width="9" style="1"/>
    <col min="15363" max="15363" width="12.7109375" style="1" customWidth="1"/>
    <col min="15364" max="15618" width="9" style="1"/>
    <col min="15619" max="15619" width="12.7109375" style="1" customWidth="1"/>
    <col min="15620" max="15874" width="9" style="1"/>
    <col min="15875" max="15875" width="12.7109375" style="1" customWidth="1"/>
    <col min="15876" max="16130" width="9" style="1"/>
    <col min="16131" max="16131" width="12.7109375" style="1" customWidth="1"/>
    <col min="16132" max="16383" width="9" style="1"/>
    <col min="16384" max="16384" width="9" style="1" customWidth="1"/>
  </cols>
  <sheetData>
    <row r="1" spans="1:4">
      <c r="A1" s="441"/>
      <c r="B1" s="441"/>
      <c r="C1" s="441"/>
      <c r="D1" s="441"/>
    </row>
    <row r="2" spans="1:4" ht="41.25" customHeight="1">
      <c r="A2" s="429" t="s">
        <v>348</v>
      </c>
      <c r="B2" s="429"/>
      <c r="C2" s="430"/>
      <c r="D2" s="431" t="s">
        <v>350</v>
      </c>
    </row>
    <row r="3" spans="1:4" ht="36.75" customHeight="1">
      <c r="A3" s="557" t="s">
        <v>349</v>
      </c>
      <c r="B3" s="442" t="s">
        <v>405</v>
      </c>
      <c r="C3" s="443" t="s">
        <v>404</v>
      </c>
      <c r="D3" s="558" t="s">
        <v>347</v>
      </c>
    </row>
    <row r="4" spans="1:4" ht="26.25" customHeight="1">
      <c r="A4" s="559" t="s">
        <v>236</v>
      </c>
      <c r="B4" s="436"/>
      <c r="C4" s="437"/>
      <c r="D4" s="560" t="s">
        <v>237</v>
      </c>
    </row>
    <row r="5" spans="1:4" ht="18">
      <c r="A5" s="561" t="s">
        <v>529</v>
      </c>
      <c r="B5" s="434" t="s">
        <v>171</v>
      </c>
      <c r="C5" s="435">
        <v>9</v>
      </c>
      <c r="D5" s="562" t="s">
        <v>543</v>
      </c>
    </row>
    <row r="6" spans="1:4" ht="18">
      <c r="A6" s="561" t="s">
        <v>530</v>
      </c>
      <c r="B6" s="434" t="s">
        <v>172</v>
      </c>
      <c r="C6" s="435">
        <v>11</v>
      </c>
      <c r="D6" s="562" t="s">
        <v>544</v>
      </c>
    </row>
    <row r="7" spans="1:4" ht="22.5">
      <c r="A7" s="561" t="s">
        <v>531</v>
      </c>
      <c r="B7" s="434" t="s">
        <v>168</v>
      </c>
      <c r="C7" s="435">
        <v>13</v>
      </c>
      <c r="D7" s="562" t="s">
        <v>545</v>
      </c>
    </row>
    <row r="8" spans="1:4" ht="26.25" customHeight="1">
      <c r="A8" s="559" t="s">
        <v>101</v>
      </c>
      <c r="B8" s="436"/>
      <c r="C8" s="437"/>
      <c r="D8" s="560" t="s">
        <v>238</v>
      </c>
    </row>
    <row r="9" spans="1:4" ht="22.5">
      <c r="A9" s="561" t="s">
        <v>532</v>
      </c>
      <c r="B9" s="434" t="s">
        <v>169</v>
      </c>
      <c r="C9" s="435">
        <v>20</v>
      </c>
      <c r="D9" s="562" t="s">
        <v>546</v>
      </c>
    </row>
    <row r="10" spans="1:4" ht="22.5">
      <c r="A10" s="561" t="s">
        <v>533</v>
      </c>
      <c r="B10" s="434" t="s">
        <v>170</v>
      </c>
      <c r="C10" s="435">
        <v>22</v>
      </c>
      <c r="D10" s="562" t="s">
        <v>547</v>
      </c>
    </row>
    <row r="11" spans="1:4" ht="18">
      <c r="A11" s="561" t="s">
        <v>534</v>
      </c>
      <c r="B11" s="434" t="s">
        <v>173</v>
      </c>
      <c r="C11" s="435">
        <v>25</v>
      </c>
      <c r="D11" s="562" t="s">
        <v>548</v>
      </c>
    </row>
    <row r="12" spans="1:4" ht="18">
      <c r="A12" s="561" t="s">
        <v>535</v>
      </c>
      <c r="B12" s="434" t="s">
        <v>174</v>
      </c>
      <c r="C12" s="435">
        <v>30</v>
      </c>
      <c r="D12" s="562" t="s">
        <v>549</v>
      </c>
    </row>
    <row r="13" spans="1:4" ht="18">
      <c r="A13" s="561" t="s">
        <v>536</v>
      </c>
      <c r="B13" s="434" t="s">
        <v>175</v>
      </c>
      <c r="C13" s="435">
        <v>32</v>
      </c>
      <c r="D13" s="562" t="s">
        <v>550</v>
      </c>
    </row>
    <row r="14" spans="1:4" ht="22.5">
      <c r="A14" s="561" t="s">
        <v>537</v>
      </c>
      <c r="B14" s="434" t="s">
        <v>176</v>
      </c>
      <c r="C14" s="435">
        <v>34</v>
      </c>
      <c r="D14" s="562" t="s">
        <v>551</v>
      </c>
    </row>
    <row r="15" spans="1:4" ht="18">
      <c r="A15" s="561" t="s">
        <v>538</v>
      </c>
      <c r="B15" s="434" t="s">
        <v>177</v>
      </c>
      <c r="C15" s="435">
        <v>37</v>
      </c>
      <c r="D15" s="562" t="s">
        <v>552</v>
      </c>
    </row>
    <row r="16" spans="1:4" ht="27.75">
      <c r="A16" s="559" t="s">
        <v>135</v>
      </c>
      <c r="B16" s="438"/>
      <c r="C16" s="437"/>
      <c r="D16" s="560" t="s">
        <v>239</v>
      </c>
    </row>
    <row r="17" spans="1:4" ht="18">
      <c r="A17" s="561" t="s">
        <v>539</v>
      </c>
      <c r="B17" s="434" t="s">
        <v>178</v>
      </c>
      <c r="C17" s="435">
        <v>40</v>
      </c>
      <c r="D17" s="562" t="s">
        <v>553</v>
      </c>
    </row>
    <row r="18" spans="1:4" ht="22.5">
      <c r="A18" s="561" t="s">
        <v>542</v>
      </c>
      <c r="B18" s="434" t="s">
        <v>179</v>
      </c>
      <c r="C18" s="435">
        <v>42</v>
      </c>
      <c r="D18" s="562" t="s">
        <v>556</v>
      </c>
    </row>
    <row r="19" spans="1:4" ht="22.5">
      <c r="A19" s="561" t="s">
        <v>540</v>
      </c>
      <c r="B19" s="434" t="s">
        <v>180</v>
      </c>
      <c r="C19" s="435">
        <v>44</v>
      </c>
      <c r="D19" s="562" t="s">
        <v>554</v>
      </c>
    </row>
    <row r="20" spans="1:4" ht="25.5" customHeight="1">
      <c r="A20" s="563" t="s">
        <v>541</v>
      </c>
      <c r="B20" s="439" t="s">
        <v>181</v>
      </c>
      <c r="C20" s="440">
        <v>46</v>
      </c>
      <c r="D20" s="564" t="s">
        <v>555</v>
      </c>
    </row>
    <row r="21" spans="1:4">
      <c r="A21" s="19"/>
      <c r="B21" s="19"/>
      <c r="C21" s="19"/>
      <c r="D21" s="106"/>
    </row>
    <row r="22" spans="1:4">
      <c r="A22" s="19"/>
      <c r="B22" s="19"/>
      <c r="C22" s="19"/>
      <c r="D22" s="19"/>
    </row>
    <row r="23" spans="1:4">
      <c r="A23" s="19"/>
      <c r="B23" s="19"/>
      <c r="C23" s="19"/>
      <c r="D23" s="19"/>
    </row>
    <row r="24" spans="1:4">
      <c r="A24" s="19"/>
      <c r="B24" s="19"/>
      <c r="C24" s="19"/>
      <c r="D24" s="19"/>
    </row>
    <row r="25" spans="1:4" ht="41.25" customHeight="1">
      <c r="A25" s="19"/>
      <c r="B25" s="19"/>
      <c r="C25" s="19"/>
      <c r="D25" s="19"/>
    </row>
    <row r="26" spans="1:4" ht="29.25" customHeight="1"/>
    <row r="28" spans="1:4" ht="30.75" customHeight="1"/>
    <row r="31" spans="1:4" ht="31.5" customHeight="1"/>
  </sheetData>
  <printOptions horizontalCentered="1"/>
  <pageMargins left="0" right="0" top="0.47244094488188981" bottom="0" header="0" footer="0"/>
  <pageSetup paperSize="9" orientation="landscape" r:id="rId1"/>
  <headerFooter>
    <oddFooter>&amp;C_&amp;P_</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35"/>
  <sheetViews>
    <sheetView rightToLeft="1" view="pageBreakPreview" zoomScaleNormal="100" zoomScaleSheetLayoutView="100" workbookViewId="0">
      <selection activeCell="D35" sqref="D35"/>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ht="6.75" customHeight="1">
      <c r="A1" s="612"/>
      <c r="B1" s="612"/>
      <c r="C1" s="612"/>
      <c r="D1" s="612"/>
      <c r="E1" s="612"/>
      <c r="F1" s="612"/>
      <c r="G1" s="612"/>
      <c r="H1" s="612"/>
      <c r="I1" s="612"/>
      <c r="J1" s="612"/>
      <c r="K1" s="612"/>
    </row>
    <row r="2" spans="1:11">
      <c r="A2" s="19"/>
      <c r="B2" s="19"/>
      <c r="C2" s="19"/>
      <c r="D2" s="19"/>
      <c r="E2" s="19"/>
      <c r="F2" s="19"/>
      <c r="G2" s="19"/>
      <c r="H2" s="19"/>
      <c r="I2" s="19"/>
      <c r="J2" s="19"/>
      <c r="K2" s="19"/>
    </row>
    <row r="3" spans="1:11">
      <c r="A3" s="19"/>
      <c r="B3" s="19"/>
      <c r="C3" s="19"/>
      <c r="D3" s="19"/>
      <c r="E3" s="19"/>
      <c r="F3" s="19"/>
      <c r="G3" s="19"/>
      <c r="H3" s="19"/>
      <c r="I3" s="19"/>
      <c r="J3" s="19"/>
      <c r="K3" s="19"/>
    </row>
    <row r="4" spans="1:11" ht="41.25" customHeight="1">
      <c r="A4" s="606" t="s">
        <v>212</v>
      </c>
      <c r="B4" s="606"/>
      <c r="C4" s="606"/>
      <c r="D4" s="606"/>
      <c r="E4" s="606"/>
      <c r="F4" s="429"/>
      <c r="G4" s="613" t="s">
        <v>226</v>
      </c>
      <c r="H4" s="613"/>
      <c r="I4" s="613"/>
      <c r="J4" s="613"/>
      <c r="K4" s="613"/>
    </row>
    <row r="5" spans="1:11" ht="41.25" customHeight="1">
      <c r="A5" s="473"/>
      <c r="B5" s="473"/>
      <c r="C5" s="473"/>
      <c r="D5" s="473"/>
      <c r="E5" s="473"/>
      <c r="F5" s="473"/>
      <c r="G5" s="476"/>
      <c r="H5" s="476"/>
      <c r="I5" s="476"/>
      <c r="J5" s="476"/>
      <c r="K5" s="476"/>
    </row>
    <row r="6" spans="1:11" ht="70.5" customHeight="1">
      <c r="A6" s="609" t="s">
        <v>525</v>
      </c>
      <c r="B6" s="609"/>
      <c r="C6" s="609"/>
      <c r="D6" s="609"/>
      <c r="E6" s="609"/>
      <c r="F6" s="341"/>
      <c r="G6" s="610" t="s">
        <v>527</v>
      </c>
      <c r="H6" s="610"/>
      <c r="I6" s="610"/>
      <c r="J6" s="610"/>
      <c r="K6" s="610"/>
    </row>
    <row r="7" spans="1:11" ht="20.25">
      <c r="A7" s="544"/>
      <c r="B7" s="544"/>
      <c r="C7" s="544"/>
      <c r="D7" s="544"/>
      <c r="E7" s="544"/>
      <c r="F7" s="342"/>
      <c r="G7" s="345"/>
      <c r="H7" s="345"/>
      <c r="I7" s="345"/>
      <c r="J7" s="345"/>
      <c r="K7" s="345"/>
    </row>
    <row r="8" spans="1:11" ht="51" customHeight="1">
      <c r="A8" s="609" t="s">
        <v>526</v>
      </c>
      <c r="B8" s="609"/>
      <c r="C8" s="609"/>
      <c r="D8" s="609"/>
      <c r="E8" s="609"/>
      <c r="F8" s="341"/>
      <c r="G8" s="610" t="s">
        <v>528</v>
      </c>
      <c r="H8" s="610"/>
      <c r="I8" s="610"/>
      <c r="J8" s="610"/>
      <c r="K8" s="610"/>
    </row>
    <row r="9" spans="1:11">
      <c r="A9" s="19"/>
      <c r="B9" s="19"/>
      <c r="C9" s="19"/>
      <c r="D9" s="19"/>
      <c r="E9" s="19"/>
      <c r="F9" s="19"/>
      <c r="G9" s="344"/>
      <c r="H9" s="344"/>
      <c r="I9" s="344"/>
      <c r="J9" s="344"/>
      <c r="K9" s="344"/>
    </row>
    <row r="10" spans="1:11" ht="18.75">
      <c r="A10" s="603"/>
      <c r="B10" s="603"/>
      <c r="C10" s="603"/>
      <c r="D10" s="603"/>
      <c r="E10" s="603"/>
      <c r="F10" s="341"/>
      <c r="G10" s="611"/>
      <c r="H10" s="611"/>
      <c r="I10" s="611"/>
      <c r="J10" s="611"/>
      <c r="K10" s="611"/>
    </row>
    <row r="11" spans="1:11" ht="18.75">
      <c r="A11" s="603"/>
      <c r="B11" s="603"/>
      <c r="C11" s="603"/>
      <c r="D11" s="603"/>
      <c r="E11" s="603"/>
      <c r="F11" s="341"/>
      <c r="G11" s="611"/>
      <c r="H11" s="611"/>
      <c r="I11" s="611"/>
      <c r="J11" s="611"/>
      <c r="K11" s="611"/>
    </row>
    <row r="12" spans="1:11">
      <c r="A12" s="19"/>
      <c r="B12" s="19"/>
      <c r="C12" s="19"/>
      <c r="D12" s="19"/>
      <c r="E12" s="19"/>
      <c r="F12" s="19"/>
      <c r="G12" s="19"/>
      <c r="H12" s="19"/>
      <c r="I12" s="19"/>
      <c r="J12" s="19"/>
      <c r="K12" s="19"/>
    </row>
    <row r="13" spans="1:11" ht="18">
      <c r="A13" s="346"/>
      <c r="B13" s="19"/>
      <c r="C13" s="347"/>
      <c r="D13" s="19"/>
      <c r="E13" s="19"/>
      <c r="F13" s="19"/>
      <c r="G13" s="19"/>
      <c r="H13" s="19"/>
      <c r="I13" s="19"/>
      <c r="J13" s="19"/>
      <c r="K13" s="19"/>
    </row>
    <row r="14" spans="1:11" ht="18">
      <c r="A14" s="348"/>
      <c r="B14" s="19"/>
      <c r="C14" s="349"/>
      <c r="D14" s="19"/>
      <c r="E14" s="19"/>
      <c r="F14" s="19"/>
      <c r="G14" s="19"/>
      <c r="H14" s="19"/>
      <c r="I14" s="19"/>
      <c r="J14" s="19"/>
      <c r="K14" s="19"/>
    </row>
    <row r="15" spans="1:11">
      <c r="A15" s="19"/>
      <c r="B15" s="19"/>
      <c r="C15" s="19"/>
      <c r="D15" s="19"/>
      <c r="E15" s="19"/>
      <c r="F15" s="19"/>
      <c r="G15" s="19"/>
      <c r="H15" s="19"/>
      <c r="I15" s="19"/>
      <c r="J15" s="19"/>
      <c r="K15" s="19"/>
    </row>
    <row r="16" spans="1:11">
      <c r="A16" s="19"/>
      <c r="B16" s="19"/>
      <c r="C16" s="19"/>
      <c r="D16" s="19"/>
      <c r="E16" s="19"/>
      <c r="F16" s="19"/>
      <c r="G16" s="19"/>
      <c r="H16" s="19"/>
      <c r="I16" s="19"/>
      <c r="J16" s="19"/>
      <c r="K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sheetData>
  <mergeCells count="11">
    <mergeCell ref="A1:K1"/>
    <mergeCell ref="A10:E10"/>
    <mergeCell ref="G10:K10"/>
    <mergeCell ref="A11:E11"/>
    <mergeCell ref="G11:K11"/>
    <mergeCell ref="A4:E4"/>
    <mergeCell ref="G4:K4"/>
    <mergeCell ref="A6:E6"/>
    <mergeCell ref="G6:K6"/>
    <mergeCell ref="A8:E8"/>
    <mergeCell ref="G8:K8"/>
  </mergeCells>
  <printOptions horizontalCentered="1"/>
  <pageMargins left="0" right="0" top="0.47244094488188981" bottom="0" header="0" footer="0"/>
  <pageSetup paperSize="9" scale="95" orientation="landscape" r:id="rId1"/>
  <headerFooter>
    <oddFooter>&amp;C_&amp;P_</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54"/>
  <sheetViews>
    <sheetView rightToLeft="1" view="pageBreakPreview" topLeftCell="A8" zoomScaleNormal="100" zoomScaleSheetLayoutView="100" workbookViewId="0">
      <selection activeCell="L11" sqref="L11"/>
    </sheetView>
  </sheetViews>
  <sheetFormatPr defaultRowHeight="24.95" customHeight="1"/>
  <cols>
    <col min="1" max="1" width="20.140625" style="59" customWidth="1"/>
    <col min="2" max="10" width="10.7109375" style="59" customWidth="1"/>
    <col min="11" max="11" width="20.140625" style="59" customWidth="1"/>
    <col min="12" max="252" width="9.140625" style="59"/>
    <col min="253" max="253" width="20.7109375" style="59" customWidth="1"/>
    <col min="254" max="256" width="9.7109375" style="59" customWidth="1"/>
    <col min="257" max="257" width="12" style="59" bestFit="1" customWidth="1"/>
    <col min="258" max="258" width="10.42578125" style="59" bestFit="1" customWidth="1"/>
    <col min="259" max="260" width="12" style="59" bestFit="1" customWidth="1"/>
    <col min="261" max="261" width="10.42578125" style="59" bestFit="1" customWidth="1"/>
    <col min="262" max="262" width="12" style="59" bestFit="1" customWidth="1"/>
    <col min="263" max="263" width="20.7109375" style="59" customWidth="1"/>
    <col min="264" max="508" width="9.140625" style="59"/>
    <col min="509" max="509" width="20.7109375" style="59" customWidth="1"/>
    <col min="510" max="512" width="9.7109375" style="59" customWidth="1"/>
    <col min="513" max="513" width="12" style="59" bestFit="1" customWidth="1"/>
    <col min="514" max="514" width="10.42578125" style="59" bestFit="1" customWidth="1"/>
    <col min="515" max="516" width="12" style="59" bestFit="1" customWidth="1"/>
    <col min="517" max="517" width="10.42578125" style="59" bestFit="1" customWidth="1"/>
    <col min="518" max="518" width="12" style="59" bestFit="1" customWidth="1"/>
    <col min="519" max="519" width="20.7109375" style="59" customWidth="1"/>
    <col min="520" max="764" width="9.140625" style="59"/>
    <col min="765" max="765" width="20.7109375" style="59" customWidth="1"/>
    <col min="766" max="768" width="9.7109375" style="59" customWidth="1"/>
    <col min="769" max="769" width="12" style="59" bestFit="1" customWidth="1"/>
    <col min="770" max="770" width="10.42578125" style="59" bestFit="1" customWidth="1"/>
    <col min="771" max="772" width="12" style="59" bestFit="1" customWidth="1"/>
    <col min="773" max="773" width="10.42578125" style="59" bestFit="1" customWidth="1"/>
    <col min="774" max="774" width="12" style="59" bestFit="1" customWidth="1"/>
    <col min="775" max="775" width="20.7109375" style="59" customWidth="1"/>
    <col min="776" max="1020" width="9.140625" style="59"/>
    <col min="1021" max="1021" width="20.7109375" style="59" customWidth="1"/>
    <col min="1022" max="1024" width="9.7109375" style="59" customWidth="1"/>
    <col min="1025" max="1025" width="12" style="59" bestFit="1" customWidth="1"/>
    <col min="1026" max="1026" width="10.42578125" style="59" bestFit="1" customWidth="1"/>
    <col min="1027" max="1028" width="12" style="59" bestFit="1" customWidth="1"/>
    <col min="1029" max="1029" width="10.42578125" style="59" bestFit="1" customWidth="1"/>
    <col min="1030" max="1030" width="12" style="59" bestFit="1" customWidth="1"/>
    <col min="1031" max="1031" width="20.7109375" style="59" customWidth="1"/>
    <col min="1032" max="1276" width="9.140625" style="59"/>
    <col min="1277" max="1277" width="20.7109375" style="59" customWidth="1"/>
    <col min="1278" max="1280" width="9.7109375" style="59" customWidth="1"/>
    <col min="1281" max="1281" width="12" style="59" bestFit="1" customWidth="1"/>
    <col min="1282" max="1282" width="10.42578125" style="59" bestFit="1" customWidth="1"/>
    <col min="1283" max="1284" width="12" style="59" bestFit="1" customWidth="1"/>
    <col min="1285" max="1285" width="10.42578125" style="59" bestFit="1" customWidth="1"/>
    <col min="1286" max="1286" width="12" style="59" bestFit="1" customWidth="1"/>
    <col min="1287" max="1287" width="20.7109375" style="59" customWidth="1"/>
    <col min="1288" max="1532" width="9.140625" style="59"/>
    <col min="1533" max="1533" width="20.7109375" style="59" customWidth="1"/>
    <col min="1534" max="1536" width="9.7109375" style="59" customWidth="1"/>
    <col min="1537" max="1537" width="12" style="59" bestFit="1" customWidth="1"/>
    <col min="1538" max="1538" width="10.42578125" style="59" bestFit="1" customWidth="1"/>
    <col min="1539" max="1540" width="12" style="59" bestFit="1" customWidth="1"/>
    <col min="1541" max="1541" width="10.42578125" style="59" bestFit="1" customWidth="1"/>
    <col min="1542" max="1542" width="12" style="59" bestFit="1" customWidth="1"/>
    <col min="1543" max="1543" width="20.7109375" style="59" customWidth="1"/>
    <col min="1544" max="1788" width="9.140625" style="59"/>
    <col min="1789" max="1789" width="20.7109375" style="59" customWidth="1"/>
    <col min="1790" max="1792" width="9.7109375" style="59" customWidth="1"/>
    <col min="1793" max="1793" width="12" style="59" bestFit="1" customWidth="1"/>
    <col min="1794" max="1794" width="10.42578125" style="59" bestFit="1" customWidth="1"/>
    <col min="1795" max="1796" width="12" style="59" bestFit="1" customWidth="1"/>
    <col min="1797" max="1797" width="10.42578125" style="59" bestFit="1" customWidth="1"/>
    <col min="1798" max="1798" width="12" style="59" bestFit="1" customWidth="1"/>
    <col min="1799" max="1799" width="20.7109375" style="59" customWidth="1"/>
    <col min="1800" max="2044" width="9.140625" style="59"/>
    <col min="2045" max="2045" width="20.7109375" style="59" customWidth="1"/>
    <col min="2046" max="2048" width="9.7109375" style="59" customWidth="1"/>
    <col min="2049" max="2049" width="12" style="59" bestFit="1" customWidth="1"/>
    <col min="2050" max="2050" width="10.42578125" style="59" bestFit="1" customWidth="1"/>
    <col min="2051" max="2052" width="12" style="59" bestFit="1" customWidth="1"/>
    <col min="2053" max="2053" width="10.42578125" style="59" bestFit="1" customWidth="1"/>
    <col min="2054" max="2054" width="12" style="59" bestFit="1" customWidth="1"/>
    <col min="2055" max="2055" width="20.7109375" style="59" customWidth="1"/>
    <col min="2056" max="2300" width="9.140625" style="59"/>
    <col min="2301" max="2301" width="20.7109375" style="59" customWidth="1"/>
    <col min="2302" max="2304" width="9.7109375" style="59" customWidth="1"/>
    <col min="2305" max="2305" width="12" style="59" bestFit="1" customWidth="1"/>
    <col min="2306" max="2306" width="10.42578125" style="59" bestFit="1" customWidth="1"/>
    <col min="2307" max="2308" width="12" style="59" bestFit="1" customWidth="1"/>
    <col min="2309" max="2309" width="10.42578125" style="59" bestFit="1" customWidth="1"/>
    <col min="2310" max="2310" width="12" style="59" bestFit="1" customWidth="1"/>
    <col min="2311" max="2311" width="20.7109375" style="59" customWidth="1"/>
    <col min="2312" max="2556" width="9.140625" style="59"/>
    <col min="2557" max="2557" width="20.7109375" style="59" customWidth="1"/>
    <col min="2558" max="2560" width="9.7109375" style="59" customWidth="1"/>
    <col min="2561" max="2561" width="12" style="59" bestFit="1" customWidth="1"/>
    <col min="2562" max="2562" width="10.42578125" style="59" bestFit="1" customWidth="1"/>
    <col min="2563" max="2564" width="12" style="59" bestFit="1" customWidth="1"/>
    <col min="2565" max="2565" width="10.42578125" style="59" bestFit="1" customWidth="1"/>
    <col min="2566" max="2566" width="12" style="59" bestFit="1" customWidth="1"/>
    <col min="2567" max="2567" width="20.7109375" style="59" customWidth="1"/>
    <col min="2568" max="2812" width="9.140625" style="59"/>
    <col min="2813" max="2813" width="20.7109375" style="59" customWidth="1"/>
    <col min="2814" max="2816" width="9.7109375" style="59" customWidth="1"/>
    <col min="2817" max="2817" width="12" style="59" bestFit="1" customWidth="1"/>
    <col min="2818" max="2818" width="10.42578125" style="59" bestFit="1" customWidth="1"/>
    <col min="2819" max="2820" width="12" style="59" bestFit="1" customWidth="1"/>
    <col min="2821" max="2821" width="10.42578125" style="59" bestFit="1" customWidth="1"/>
    <col min="2822" max="2822" width="12" style="59" bestFit="1" customWidth="1"/>
    <col min="2823" max="2823" width="20.7109375" style="59" customWidth="1"/>
    <col min="2824" max="3068" width="9.140625" style="59"/>
    <col min="3069" max="3069" width="20.7109375" style="59" customWidth="1"/>
    <col min="3070" max="3072" width="9.7109375" style="59" customWidth="1"/>
    <col min="3073" max="3073" width="12" style="59" bestFit="1" customWidth="1"/>
    <col min="3074" max="3074" width="10.42578125" style="59" bestFit="1" customWidth="1"/>
    <col min="3075" max="3076" width="12" style="59" bestFit="1" customWidth="1"/>
    <col min="3077" max="3077" width="10.42578125" style="59" bestFit="1" customWidth="1"/>
    <col min="3078" max="3078" width="12" style="59" bestFit="1" customWidth="1"/>
    <col min="3079" max="3079" width="20.7109375" style="59" customWidth="1"/>
    <col min="3080" max="3324" width="9.140625" style="59"/>
    <col min="3325" max="3325" width="20.7109375" style="59" customWidth="1"/>
    <col min="3326" max="3328" width="9.7109375" style="59" customWidth="1"/>
    <col min="3329" max="3329" width="12" style="59" bestFit="1" customWidth="1"/>
    <col min="3330" max="3330" width="10.42578125" style="59" bestFit="1" customWidth="1"/>
    <col min="3331" max="3332" width="12" style="59" bestFit="1" customWidth="1"/>
    <col min="3333" max="3333" width="10.42578125" style="59" bestFit="1" customWidth="1"/>
    <col min="3334" max="3334" width="12" style="59" bestFit="1" customWidth="1"/>
    <col min="3335" max="3335" width="20.7109375" style="59" customWidth="1"/>
    <col min="3336" max="3580" width="9.140625" style="59"/>
    <col min="3581" max="3581" width="20.7109375" style="59" customWidth="1"/>
    <col min="3582" max="3584" width="9.7109375" style="59" customWidth="1"/>
    <col min="3585" max="3585" width="12" style="59" bestFit="1" customWidth="1"/>
    <col min="3586" max="3586" width="10.42578125" style="59" bestFit="1" customWidth="1"/>
    <col min="3587" max="3588" width="12" style="59" bestFit="1" customWidth="1"/>
    <col min="3589" max="3589" width="10.42578125" style="59" bestFit="1" customWidth="1"/>
    <col min="3590" max="3590" width="12" style="59" bestFit="1" customWidth="1"/>
    <col min="3591" max="3591" width="20.7109375" style="59" customWidth="1"/>
    <col min="3592" max="3836" width="9.140625" style="59"/>
    <col min="3837" max="3837" width="20.7109375" style="59" customWidth="1"/>
    <col min="3838" max="3840" width="9.7109375" style="59" customWidth="1"/>
    <col min="3841" max="3841" width="12" style="59" bestFit="1" customWidth="1"/>
    <col min="3842" max="3842" width="10.42578125" style="59" bestFit="1" customWidth="1"/>
    <col min="3843" max="3844" width="12" style="59" bestFit="1" customWidth="1"/>
    <col min="3845" max="3845" width="10.42578125" style="59" bestFit="1" customWidth="1"/>
    <col min="3846" max="3846" width="12" style="59" bestFit="1" customWidth="1"/>
    <col min="3847" max="3847" width="20.7109375" style="59" customWidth="1"/>
    <col min="3848" max="4092" width="9.140625" style="59"/>
    <col min="4093" max="4093" width="20.7109375" style="59" customWidth="1"/>
    <col min="4094" max="4096" width="9.7109375" style="59" customWidth="1"/>
    <col min="4097" max="4097" width="12" style="59" bestFit="1" customWidth="1"/>
    <col min="4098" max="4098" width="10.42578125" style="59" bestFit="1" customWidth="1"/>
    <col min="4099" max="4100" width="12" style="59" bestFit="1" customWidth="1"/>
    <col min="4101" max="4101" width="10.42578125" style="59" bestFit="1" customWidth="1"/>
    <col min="4102" max="4102" width="12" style="59" bestFit="1" customWidth="1"/>
    <col min="4103" max="4103" width="20.7109375" style="59" customWidth="1"/>
    <col min="4104" max="4348" width="9.140625" style="59"/>
    <col min="4349" max="4349" width="20.7109375" style="59" customWidth="1"/>
    <col min="4350" max="4352" width="9.7109375" style="59" customWidth="1"/>
    <col min="4353" max="4353" width="12" style="59" bestFit="1" customWidth="1"/>
    <col min="4354" max="4354" width="10.42578125" style="59" bestFit="1" customWidth="1"/>
    <col min="4355" max="4356" width="12" style="59" bestFit="1" customWidth="1"/>
    <col min="4357" max="4357" width="10.42578125" style="59" bestFit="1" customWidth="1"/>
    <col min="4358" max="4358" width="12" style="59" bestFit="1" customWidth="1"/>
    <col min="4359" max="4359" width="20.7109375" style="59" customWidth="1"/>
    <col min="4360" max="4604" width="9.140625" style="59"/>
    <col min="4605" max="4605" width="20.7109375" style="59" customWidth="1"/>
    <col min="4606" max="4608" width="9.7109375" style="59" customWidth="1"/>
    <col min="4609" max="4609" width="12" style="59" bestFit="1" customWidth="1"/>
    <col min="4610" max="4610" width="10.42578125" style="59" bestFit="1" customWidth="1"/>
    <col min="4611" max="4612" width="12" style="59" bestFit="1" customWidth="1"/>
    <col min="4613" max="4613" width="10.42578125" style="59" bestFit="1" customWidth="1"/>
    <col min="4614" max="4614" width="12" style="59" bestFit="1" customWidth="1"/>
    <col min="4615" max="4615" width="20.7109375" style="59" customWidth="1"/>
    <col min="4616" max="4860" width="9.140625" style="59"/>
    <col min="4861" max="4861" width="20.7109375" style="59" customWidth="1"/>
    <col min="4862" max="4864" width="9.7109375" style="59" customWidth="1"/>
    <col min="4865" max="4865" width="12" style="59" bestFit="1" customWidth="1"/>
    <col min="4866" max="4866" width="10.42578125" style="59" bestFit="1" customWidth="1"/>
    <col min="4867" max="4868" width="12" style="59" bestFit="1" customWidth="1"/>
    <col min="4869" max="4869" width="10.42578125" style="59" bestFit="1" customWidth="1"/>
    <col min="4870" max="4870" width="12" style="59" bestFit="1" customWidth="1"/>
    <col min="4871" max="4871" width="20.7109375" style="59" customWidth="1"/>
    <col min="4872" max="5116" width="9.140625" style="59"/>
    <col min="5117" max="5117" width="20.7109375" style="59" customWidth="1"/>
    <col min="5118" max="5120" width="9.7109375" style="59" customWidth="1"/>
    <col min="5121" max="5121" width="12" style="59" bestFit="1" customWidth="1"/>
    <col min="5122" max="5122" width="10.42578125" style="59" bestFit="1" customWidth="1"/>
    <col min="5123" max="5124" width="12" style="59" bestFit="1" customWidth="1"/>
    <col min="5125" max="5125" width="10.42578125" style="59" bestFit="1" customWidth="1"/>
    <col min="5126" max="5126" width="12" style="59" bestFit="1" customWidth="1"/>
    <col min="5127" max="5127" width="20.7109375" style="59" customWidth="1"/>
    <col min="5128" max="5372" width="9.140625" style="59"/>
    <col min="5373" max="5373" width="20.7109375" style="59" customWidth="1"/>
    <col min="5374" max="5376" width="9.7109375" style="59" customWidth="1"/>
    <col min="5377" max="5377" width="12" style="59" bestFit="1" customWidth="1"/>
    <col min="5378" max="5378" width="10.42578125" style="59" bestFit="1" customWidth="1"/>
    <col min="5379" max="5380" width="12" style="59" bestFit="1" customWidth="1"/>
    <col min="5381" max="5381" width="10.42578125" style="59" bestFit="1" customWidth="1"/>
    <col min="5382" max="5382" width="12" style="59" bestFit="1" customWidth="1"/>
    <col min="5383" max="5383" width="20.7109375" style="59" customWidth="1"/>
    <col min="5384" max="5628" width="9.140625" style="59"/>
    <col min="5629" max="5629" width="20.7109375" style="59" customWidth="1"/>
    <col min="5630" max="5632" width="9.7109375" style="59" customWidth="1"/>
    <col min="5633" max="5633" width="12" style="59" bestFit="1" customWidth="1"/>
    <col min="5634" max="5634" width="10.42578125" style="59" bestFit="1" customWidth="1"/>
    <col min="5635" max="5636" width="12" style="59" bestFit="1" customWidth="1"/>
    <col min="5637" max="5637" width="10.42578125" style="59" bestFit="1" customWidth="1"/>
    <col min="5638" max="5638" width="12" style="59" bestFit="1" customWidth="1"/>
    <col min="5639" max="5639" width="20.7109375" style="59" customWidth="1"/>
    <col min="5640" max="5884" width="9.140625" style="59"/>
    <col min="5885" max="5885" width="20.7109375" style="59" customWidth="1"/>
    <col min="5886" max="5888" width="9.7109375" style="59" customWidth="1"/>
    <col min="5889" max="5889" width="12" style="59" bestFit="1" customWidth="1"/>
    <col min="5890" max="5890" width="10.42578125" style="59" bestFit="1" customWidth="1"/>
    <col min="5891" max="5892" width="12" style="59" bestFit="1" customWidth="1"/>
    <col min="5893" max="5893" width="10.42578125" style="59" bestFit="1" customWidth="1"/>
    <col min="5894" max="5894" width="12" style="59" bestFit="1" customWidth="1"/>
    <col min="5895" max="5895" width="20.7109375" style="59" customWidth="1"/>
    <col min="5896" max="6140" width="9.140625" style="59"/>
    <col min="6141" max="6141" width="20.7109375" style="59" customWidth="1"/>
    <col min="6142" max="6144" width="9.7109375" style="59" customWidth="1"/>
    <col min="6145" max="6145" width="12" style="59" bestFit="1" customWidth="1"/>
    <col min="6146" max="6146" width="10.42578125" style="59" bestFit="1" customWidth="1"/>
    <col min="6147" max="6148" width="12" style="59" bestFit="1" customWidth="1"/>
    <col min="6149" max="6149" width="10.42578125" style="59" bestFit="1" customWidth="1"/>
    <col min="6150" max="6150" width="12" style="59" bestFit="1" customWidth="1"/>
    <col min="6151" max="6151" width="20.7109375" style="59" customWidth="1"/>
    <col min="6152" max="6396" width="9.140625" style="59"/>
    <col min="6397" max="6397" width="20.7109375" style="59" customWidth="1"/>
    <col min="6398" max="6400" width="9.7109375" style="59" customWidth="1"/>
    <col min="6401" max="6401" width="12" style="59" bestFit="1" customWidth="1"/>
    <col min="6402" max="6402" width="10.42578125" style="59" bestFit="1" customWidth="1"/>
    <col min="6403" max="6404" width="12" style="59" bestFit="1" customWidth="1"/>
    <col min="6405" max="6405" width="10.42578125" style="59" bestFit="1" customWidth="1"/>
    <col min="6406" max="6406" width="12" style="59" bestFit="1" customWidth="1"/>
    <col min="6407" max="6407" width="20.7109375" style="59" customWidth="1"/>
    <col min="6408" max="6652" width="9.140625" style="59"/>
    <col min="6653" max="6653" width="20.7109375" style="59" customWidth="1"/>
    <col min="6654" max="6656" width="9.7109375" style="59" customWidth="1"/>
    <col min="6657" max="6657" width="12" style="59" bestFit="1" customWidth="1"/>
    <col min="6658" max="6658" width="10.42578125" style="59" bestFit="1" customWidth="1"/>
    <col min="6659" max="6660" width="12" style="59" bestFit="1" customWidth="1"/>
    <col min="6661" max="6661" width="10.42578125" style="59" bestFit="1" customWidth="1"/>
    <col min="6662" max="6662" width="12" style="59" bestFit="1" customWidth="1"/>
    <col min="6663" max="6663" width="20.7109375" style="59" customWidth="1"/>
    <col min="6664" max="6908" width="9.140625" style="59"/>
    <col min="6909" max="6909" width="20.7109375" style="59" customWidth="1"/>
    <col min="6910" max="6912" width="9.7109375" style="59" customWidth="1"/>
    <col min="6913" max="6913" width="12" style="59" bestFit="1" customWidth="1"/>
    <col min="6914" max="6914" width="10.42578125" style="59" bestFit="1" customWidth="1"/>
    <col min="6915" max="6916" width="12" style="59" bestFit="1" customWidth="1"/>
    <col min="6917" max="6917" width="10.42578125" style="59" bestFit="1" customWidth="1"/>
    <col min="6918" max="6918" width="12" style="59" bestFit="1" customWidth="1"/>
    <col min="6919" max="6919" width="20.7109375" style="59" customWidth="1"/>
    <col min="6920" max="7164" width="9.140625" style="59"/>
    <col min="7165" max="7165" width="20.7109375" style="59" customWidth="1"/>
    <col min="7166" max="7168" width="9.7109375" style="59" customWidth="1"/>
    <col min="7169" max="7169" width="12" style="59" bestFit="1" customWidth="1"/>
    <col min="7170" max="7170" width="10.42578125" style="59" bestFit="1" customWidth="1"/>
    <col min="7171" max="7172" width="12" style="59" bestFit="1" customWidth="1"/>
    <col min="7173" max="7173" width="10.42578125" style="59" bestFit="1" customWidth="1"/>
    <col min="7174" max="7174" width="12" style="59" bestFit="1" customWidth="1"/>
    <col min="7175" max="7175" width="20.7109375" style="59" customWidth="1"/>
    <col min="7176" max="7420" width="9.140625" style="59"/>
    <col min="7421" max="7421" width="20.7109375" style="59" customWidth="1"/>
    <col min="7422" max="7424" width="9.7109375" style="59" customWidth="1"/>
    <col min="7425" max="7425" width="12" style="59" bestFit="1" customWidth="1"/>
    <col min="7426" max="7426" width="10.42578125" style="59" bestFit="1" customWidth="1"/>
    <col min="7427" max="7428" width="12" style="59" bestFit="1" customWidth="1"/>
    <col min="7429" max="7429" width="10.42578125" style="59" bestFit="1" customWidth="1"/>
    <col min="7430" max="7430" width="12" style="59" bestFit="1" customWidth="1"/>
    <col min="7431" max="7431" width="20.7109375" style="59" customWidth="1"/>
    <col min="7432" max="7676" width="9.140625" style="59"/>
    <col min="7677" max="7677" width="20.7109375" style="59" customWidth="1"/>
    <col min="7678" max="7680" width="9.7109375" style="59" customWidth="1"/>
    <col min="7681" max="7681" width="12" style="59" bestFit="1" customWidth="1"/>
    <col min="7682" max="7682" width="10.42578125" style="59" bestFit="1" customWidth="1"/>
    <col min="7683" max="7684" width="12" style="59" bestFit="1" customWidth="1"/>
    <col min="7685" max="7685" width="10.42578125" style="59" bestFit="1" customWidth="1"/>
    <col min="7686" max="7686" width="12" style="59" bestFit="1" customWidth="1"/>
    <col min="7687" max="7687" width="20.7109375" style="59" customWidth="1"/>
    <col min="7688" max="7932" width="9.140625" style="59"/>
    <col min="7933" max="7933" width="20.7109375" style="59" customWidth="1"/>
    <col min="7934" max="7936" width="9.7109375" style="59" customWidth="1"/>
    <col min="7937" max="7937" width="12" style="59" bestFit="1" customWidth="1"/>
    <col min="7938" max="7938" width="10.42578125" style="59" bestFit="1" customWidth="1"/>
    <col min="7939" max="7940" width="12" style="59" bestFit="1" customWidth="1"/>
    <col min="7941" max="7941" width="10.42578125" style="59" bestFit="1" customWidth="1"/>
    <col min="7942" max="7942" width="12" style="59" bestFit="1" customWidth="1"/>
    <col min="7943" max="7943" width="20.7109375" style="59" customWidth="1"/>
    <col min="7944" max="8188" width="9.140625" style="59"/>
    <col min="8189" max="8189" width="20.7109375" style="59" customWidth="1"/>
    <col min="8190" max="8192" width="9.7109375" style="59" customWidth="1"/>
    <col min="8193" max="8193" width="12" style="59" bestFit="1" customWidth="1"/>
    <col min="8194" max="8194" width="10.42578125" style="59" bestFit="1" customWidth="1"/>
    <col min="8195" max="8196" width="12" style="59" bestFit="1" customWidth="1"/>
    <col min="8197" max="8197" width="10.42578125" style="59" bestFit="1" customWidth="1"/>
    <col min="8198" max="8198" width="12" style="59" bestFit="1" customWidth="1"/>
    <col min="8199" max="8199" width="20.7109375" style="59" customWidth="1"/>
    <col min="8200" max="8444" width="9.140625" style="59"/>
    <col min="8445" max="8445" width="20.7109375" style="59" customWidth="1"/>
    <col min="8446" max="8448" width="9.7109375" style="59" customWidth="1"/>
    <col min="8449" max="8449" width="12" style="59" bestFit="1" customWidth="1"/>
    <col min="8450" max="8450" width="10.42578125" style="59" bestFit="1" customWidth="1"/>
    <col min="8451" max="8452" width="12" style="59" bestFit="1" customWidth="1"/>
    <col min="8453" max="8453" width="10.42578125" style="59" bestFit="1" customWidth="1"/>
    <col min="8454" max="8454" width="12" style="59" bestFit="1" customWidth="1"/>
    <col min="8455" max="8455" width="20.7109375" style="59" customWidth="1"/>
    <col min="8456" max="8700" width="9.140625" style="59"/>
    <col min="8701" max="8701" width="20.7109375" style="59" customWidth="1"/>
    <col min="8702" max="8704" width="9.7109375" style="59" customWidth="1"/>
    <col min="8705" max="8705" width="12" style="59" bestFit="1" customWidth="1"/>
    <col min="8706" max="8706" width="10.42578125" style="59" bestFit="1" customWidth="1"/>
    <col min="8707" max="8708" width="12" style="59" bestFit="1" customWidth="1"/>
    <col min="8709" max="8709" width="10.42578125" style="59" bestFit="1" customWidth="1"/>
    <col min="8710" max="8710" width="12" style="59" bestFit="1" customWidth="1"/>
    <col min="8711" max="8711" width="20.7109375" style="59" customWidth="1"/>
    <col min="8712" max="8956" width="9.140625" style="59"/>
    <col min="8957" max="8957" width="20.7109375" style="59" customWidth="1"/>
    <col min="8958" max="8960" width="9.7109375" style="59" customWidth="1"/>
    <col min="8961" max="8961" width="12" style="59" bestFit="1" customWidth="1"/>
    <col min="8962" max="8962" width="10.42578125" style="59" bestFit="1" customWidth="1"/>
    <col min="8963" max="8964" width="12" style="59" bestFit="1" customWidth="1"/>
    <col min="8965" max="8965" width="10.42578125" style="59" bestFit="1" customWidth="1"/>
    <col min="8966" max="8966" width="12" style="59" bestFit="1" customWidth="1"/>
    <col min="8967" max="8967" width="20.7109375" style="59" customWidth="1"/>
    <col min="8968" max="9212" width="9.140625" style="59"/>
    <col min="9213" max="9213" width="20.7109375" style="59" customWidth="1"/>
    <col min="9214" max="9216" width="9.7109375" style="59" customWidth="1"/>
    <col min="9217" max="9217" width="12" style="59" bestFit="1" customWidth="1"/>
    <col min="9218" max="9218" width="10.42578125" style="59" bestFit="1" customWidth="1"/>
    <col min="9219" max="9220" width="12" style="59" bestFit="1" customWidth="1"/>
    <col min="9221" max="9221" width="10.42578125" style="59" bestFit="1" customWidth="1"/>
    <col min="9222" max="9222" width="12" style="59" bestFit="1" customWidth="1"/>
    <col min="9223" max="9223" width="20.7109375" style="59" customWidth="1"/>
    <col min="9224" max="9468" width="9.140625" style="59"/>
    <col min="9469" max="9469" width="20.7109375" style="59" customWidth="1"/>
    <col min="9470" max="9472" width="9.7109375" style="59" customWidth="1"/>
    <col min="9473" max="9473" width="12" style="59" bestFit="1" customWidth="1"/>
    <col min="9474" max="9474" width="10.42578125" style="59" bestFit="1" customWidth="1"/>
    <col min="9475" max="9476" width="12" style="59" bestFit="1" customWidth="1"/>
    <col min="9477" max="9477" width="10.42578125" style="59" bestFit="1" customWidth="1"/>
    <col min="9478" max="9478" width="12" style="59" bestFit="1" customWidth="1"/>
    <col min="9479" max="9479" width="20.7109375" style="59" customWidth="1"/>
    <col min="9480" max="9724" width="9.140625" style="59"/>
    <col min="9725" max="9725" width="20.7109375" style="59" customWidth="1"/>
    <col min="9726" max="9728" width="9.7109375" style="59" customWidth="1"/>
    <col min="9729" max="9729" width="12" style="59" bestFit="1" customWidth="1"/>
    <col min="9730" max="9730" width="10.42578125" style="59" bestFit="1" customWidth="1"/>
    <col min="9731" max="9732" width="12" style="59" bestFit="1" customWidth="1"/>
    <col min="9733" max="9733" width="10.42578125" style="59" bestFit="1" customWidth="1"/>
    <col min="9734" max="9734" width="12" style="59" bestFit="1" customWidth="1"/>
    <col min="9735" max="9735" width="20.7109375" style="59" customWidth="1"/>
    <col min="9736" max="9980" width="9.140625" style="59"/>
    <col min="9981" max="9981" width="20.7109375" style="59" customWidth="1"/>
    <col min="9982" max="9984" width="9.7109375" style="59" customWidth="1"/>
    <col min="9985" max="9985" width="12" style="59" bestFit="1" customWidth="1"/>
    <col min="9986" max="9986" width="10.42578125" style="59" bestFit="1" customWidth="1"/>
    <col min="9987" max="9988" width="12" style="59" bestFit="1" customWidth="1"/>
    <col min="9989" max="9989" width="10.42578125" style="59" bestFit="1" customWidth="1"/>
    <col min="9990" max="9990" width="12" style="59" bestFit="1" customWidth="1"/>
    <col min="9991" max="9991" width="20.7109375" style="59" customWidth="1"/>
    <col min="9992" max="10236" width="9.140625" style="59"/>
    <col min="10237" max="10237" width="20.7109375" style="59" customWidth="1"/>
    <col min="10238" max="10240" width="9.7109375" style="59" customWidth="1"/>
    <col min="10241" max="10241" width="12" style="59" bestFit="1" customWidth="1"/>
    <col min="10242" max="10242" width="10.42578125" style="59" bestFit="1" customWidth="1"/>
    <col min="10243" max="10244" width="12" style="59" bestFit="1" customWidth="1"/>
    <col min="10245" max="10245" width="10.42578125" style="59" bestFit="1" customWidth="1"/>
    <col min="10246" max="10246" width="12" style="59" bestFit="1" customWidth="1"/>
    <col min="10247" max="10247" width="20.7109375" style="59" customWidth="1"/>
    <col min="10248" max="10492" width="9.140625" style="59"/>
    <col min="10493" max="10493" width="20.7109375" style="59" customWidth="1"/>
    <col min="10494" max="10496" width="9.7109375" style="59" customWidth="1"/>
    <col min="10497" max="10497" width="12" style="59" bestFit="1" customWidth="1"/>
    <col min="10498" max="10498" width="10.42578125" style="59" bestFit="1" customWidth="1"/>
    <col min="10499" max="10500" width="12" style="59" bestFit="1" customWidth="1"/>
    <col min="10501" max="10501" width="10.42578125" style="59" bestFit="1" customWidth="1"/>
    <col min="10502" max="10502" width="12" style="59" bestFit="1" customWidth="1"/>
    <col min="10503" max="10503" width="20.7109375" style="59" customWidth="1"/>
    <col min="10504" max="10748" width="9.140625" style="59"/>
    <col min="10749" max="10749" width="20.7109375" style="59" customWidth="1"/>
    <col min="10750" max="10752" width="9.7109375" style="59" customWidth="1"/>
    <col min="10753" max="10753" width="12" style="59" bestFit="1" customWidth="1"/>
    <col min="10754" max="10754" width="10.42578125" style="59" bestFit="1" customWidth="1"/>
    <col min="10755" max="10756" width="12" style="59" bestFit="1" customWidth="1"/>
    <col min="10757" max="10757" width="10.42578125" style="59" bestFit="1" customWidth="1"/>
    <col min="10758" max="10758" width="12" style="59" bestFit="1" customWidth="1"/>
    <col min="10759" max="10759" width="20.7109375" style="59" customWidth="1"/>
    <col min="10760" max="11004" width="9.140625" style="59"/>
    <col min="11005" max="11005" width="20.7109375" style="59" customWidth="1"/>
    <col min="11006" max="11008" width="9.7109375" style="59" customWidth="1"/>
    <col min="11009" max="11009" width="12" style="59" bestFit="1" customWidth="1"/>
    <col min="11010" max="11010" width="10.42578125" style="59" bestFit="1" customWidth="1"/>
    <col min="11011" max="11012" width="12" style="59" bestFit="1" customWidth="1"/>
    <col min="11013" max="11013" width="10.42578125" style="59" bestFit="1" customWidth="1"/>
    <col min="11014" max="11014" width="12" style="59" bestFit="1" customWidth="1"/>
    <col min="11015" max="11015" width="20.7109375" style="59" customWidth="1"/>
    <col min="11016" max="11260" width="9.140625" style="59"/>
    <col min="11261" max="11261" width="20.7109375" style="59" customWidth="1"/>
    <col min="11262" max="11264" width="9.7109375" style="59" customWidth="1"/>
    <col min="11265" max="11265" width="12" style="59" bestFit="1" customWidth="1"/>
    <col min="11266" max="11266" width="10.42578125" style="59" bestFit="1" customWidth="1"/>
    <col min="11267" max="11268" width="12" style="59" bestFit="1" customWidth="1"/>
    <col min="11269" max="11269" width="10.42578125" style="59" bestFit="1" customWidth="1"/>
    <col min="11270" max="11270" width="12" style="59" bestFit="1" customWidth="1"/>
    <col min="11271" max="11271" width="20.7109375" style="59" customWidth="1"/>
    <col min="11272" max="11516" width="9.140625" style="59"/>
    <col min="11517" max="11517" width="20.7109375" style="59" customWidth="1"/>
    <col min="11518" max="11520" width="9.7109375" style="59" customWidth="1"/>
    <col min="11521" max="11521" width="12" style="59" bestFit="1" customWidth="1"/>
    <col min="11522" max="11522" width="10.42578125" style="59" bestFit="1" customWidth="1"/>
    <col min="11523" max="11524" width="12" style="59" bestFit="1" customWidth="1"/>
    <col min="11525" max="11525" width="10.42578125" style="59" bestFit="1" customWidth="1"/>
    <col min="11526" max="11526" width="12" style="59" bestFit="1" customWidth="1"/>
    <col min="11527" max="11527" width="20.7109375" style="59" customWidth="1"/>
    <col min="11528" max="11772" width="9.140625" style="59"/>
    <col min="11773" max="11773" width="20.7109375" style="59" customWidth="1"/>
    <col min="11774" max="11776" width="9.7109375" style="59" customWidth="1"/>
    <col min="11777" max="11777" width="12" style="59" bestFit="1" customWidth="1"/>
    <col min="11778" max="11778" width="10.42578125" style="59" bestFit="1" customWidth="1"/>
    <col min="11779" max="11780" width="12" style="59" bestFit="1" customWidth="1"/>
    <col min="11781" max="11781" width="10.42578125" style="59" bestFit="1" customWidth="1"/>
    <col min="11782" max="11782" width="12" style="59" bestFit="1" customWidth="1"/>
    <col min="11783" max="11783" width="20.7109375" style="59" customWidth="1"/>
    <col min="11784" max="12028" width="9.140625" style="59"/>
    <col min="12029" max="12029" width="20.7109375" style="59" customWidth="1"/>
    <col min="12030" max="12032" width="9.7109375" style="59" customWidth="1"/>
    <col min="12033" max="12033" width="12" style="59" bestFit="1" customWidth="1"/>
    <col min="12034" max="12034" width="10.42578125" style="59" bestFit="1" customWidth="1"/>
    <col min="12035" max="12036" width="12" style="59" bestFit="1" customWidth="1"/>
    <col min="12037" max="12037" width="10.42578125" style="59" bestFit="1" customWidth="1"/>
    <col min="12038" max="12038" width="12" style="59" bestFit="1" customWidth="1"/>
    <col min="12039" max="12039" width="20.7109375" style="59" customWidth="1"/>
    <col min="12040" max="12284" width="9.140625" style="59"/>
    <col min="12285" max="12285" width="20.7109375" style="59" customWidth="1"/>
    <col min="12286" max="12288" width="9.7109375" style="59" customWidth="1"/>
    <col min="12289" max="12289" width="12" style="59" bestFit="1" customWidth="1"/>
    <col min="12290" max="12290" width="10.42578125" style="59" bestFit="1" customWidth="1"/>
    <col min="12291" max="12292" width="12" style="59" bestFit="1" customWidth="1"/>
    <col min="12293" max="12293" width="10.42578125" style="59" bestFit="1" customWidth="1"/>
    <col min="12294" max="12294" width="12" style="59" bestFit="1" customWidth="1"/>
    <col min="12295" max="12295" width="20.7109375" style="59" customWidth="1"/>
    <col min="12296" max="12540" width="9.140625" style="59"/>
    <col min="12541" max="12541" width="20.7109375" style="59" customWidth="1"/>
    <col min="12542" max="12544" width="9.7109375" style="59" customWidth="1"/>
    <col min="12545" max="12545" width="12" style="59" bestFit="1" customWidth="1"/>
    <col min="12546" max="12546" width="10.42578125" style="59" bestFit="1" customWidth="1"/>
    <col min="12547" max="12548" width="12" style="59" bestFit="1" customWidth="1"/>
    <col min="12549" max="12549" width="10.42578125" style="59" bestFit="1" customWidth="1"/>
    <col min="12550" max="12550" width="12" style="59" bestFit="1" customWidth="1"/>
    <col min="12551" max="12551" width="20.7109375" style="59" customWidth="1"/>
    <col min="12552" max="12796" width="9.140625" style="59"/>
    <col min="12797" max="12797" width="20.7109375" style="59" customWidth="1"/>
    <col min="12798" max="12800" width="9.7109375" style="59" customWidth="1"/>
    <col min="12801" max="12801" width="12" style="59" bestFit="1" customWidth="1"/>
    <col min="12802" max="12802" width="10.42578125" style="59" bestFit="1" customWidth="1"/>
    <col min="12803" max="12804" width="12" style="59" bestFit="1" customWidth="1"/>
    <col min="12805" max="12805" width="10.42578125" style="59" bestFit="1" customWidth="1"/>
    <col min="12806" max="12806" width="12" style="59" bestFit="1" customWidth="1"/>
    <col min="12807" max="12807" width="20.7109375" style="59" customWidth="1"/>
    <col min="12808" max="13052" width="9.140625" style="59"/>
    <col min="13053" max="13053" width="20.7109375" style="59" customWidth="1"/>
    <col min="13054" max="13056" width="9.7109375" style="59" customWidth="1"/>
    <col min="13057" max="13057" width="12" style="59" bestFit="1" customWidth="1"/>
    <col min="13058" max="13058" width="10.42578125" style="59" bestFit="1" customWidth="1"/>
    <col min="13059" max="13060" width="12" style="59" bestFit="1" customWidth="1"/>
    <col min="13061" max="13061" width="10.42578125" style="59" bestFit="1" customWidth="1"/>
    <col min="13062" max="13062" width="12" style="59" bestFit="1" customWidth="1"/>
    <col min="13063" max="13063" width="20.7109375" style="59" customWidth="1"/>
    <col min="13064" max="13308" width="9.140625" style="59"/>
    <col min="13309" max="13309" width="20.7109375" style="59" customWidth="1"/>
    <col min="13310" max="13312" width="9.7109375" style="59" customWidth="1"/>
    <col min="13313" max="13313" width="12" style="59" bestFit="1" customWidth="1"/>
    <col min="13314" max="13314" width="10.42578125" style="59" bestFit="1" customWidth="1"/>
    <col min="13315" max="13316" width="12" style="59" bestFit="1" customWidth="1"/>
    <col min="13317" max="13317" width="10.42578125" style="59" bestFit="1" customWidth="1"/>
    <col min="13318" max="13318" width="12" style="59" bestFit="1" customWidth="1"/>
    <col min="13319" max="13319" width="20.7109375" style="59" customWidth="1"/>
    <col min="13320" max="13564" width="9.140625" style="59"/>
    <col min="13565" max="13565" width="20.7109375" style="59" customWidth="1"/>
    <col min="13566" max="13568" width="9.7109375" style="59" customWidth="1"/>
    <col min="13569" max="13569" width="12" style="59" bestFit="1" customWidth="1"/>
    <col min="13570" max="13570" width="10.42578125" style="59" bestFit="1" customWidth="1"/>
    <col min="13571" max="13572" width="12" style="59" bestFit="1" customWidth="1"/>
    <col min="13573" max="13573" width="10.42578125" style="59" bestFit="1" customWidth="1"/>
    <col min="13574" max="13574" width="12" style="59" bestFit="1" customWidth="1"/>
    <col min="13575" max="13575" width="20.7109375" style="59" customWidth="1"/>
    <col min="13576" max="13820" width="9.140625" style="59"/>
    <col min="13821" max="13821" width="20.7109375" style="59" customWidth="1"/>
    <col min="13822" max="13824" width="9.7109375" style="59" customWidth="1"/>
    <col min="13825" max="13825" width="12" style="59" bestFit="1" customWidth="1"/>
    <col min="13826" max="13826" width="10.42578125" style="59" bestFit="1" customWidth="1"/>
    <col min="13827" max="13828" width="12" style="59" bestFit="1" customWidth="1"/>
    <col min="13829" max="13829" width="10.42578125" style="59" bestFit="1" customWidth="1"/>
    <col min="13830" max="13830" width="12" style="59" bestFit="1" customWidth="1"/>
    <col min="13831" max="13831" width="20.7109375" style="59" customWidth="1"/>
    <col min="13832" max="14076" width="9.140625" style="59"/>
    <col min="14077" max="14077" width="20.7109375" style="59" customWidth="1"/>
    <col min="14078" max="14080" width="9.7109375" style="59" customWidth="1"/>
    <col min="14081" max="14081" width="12" style="59" bestFit="1" customWidth="1"/>
    <col min="14082" max="14082" width="10.42578125" style="59" bestFit="1" customWidth="1"/>
    <col min="14083" max="14084" width="12" style="59" bestFit="1" customWidth="1"/>
    <col min="14085" max="14085" width="10.42578125" style="59" bestFit="1" customWidth="1"/>
    <col min="14086" max="14086" width="12" style="59" bestFit="1" customWidth="1"/>
    <col min="14087" max="14087" width="20.7109375" style="59" customWidth="1"/>
    <col min="14088" max="14332" width="9.140625" style="59"/>
    <col min="14333" max="14333" width="20.7109375" style="59" customWidth="1"/>
    <col min="14334" max="14336" width="9.7109375" style="59" customWidth="1"/>
    <col min="14337" max="14337" width="12" style="59" bestFit="1" customWidth="1"/>
    <col min="14338" max="14338" width="10.42578125" style="59" bestFit="1" customWidth="1"/>
    <col min="14339" max="14340" width="12" style="59" bestFit="1" customWidth="1"/>
    <col min="14341" max="14341" width="10.42578125" style="59" bestFit="1" customWidth="1"/>
    <col min="14342" max="14342" width="12" style="59" bestFit="1" customWidth="1"/>
    <col min="14343" max="14343" width="20.7109375" style="59" customWidth="1"/>
    <col min="14344" max="14588" width="9.140625" style="59"/>
    <col min="14589" max="14589" width="20.7109375" style="59" customWidth="1"/>
    <col min="14590" max="14592" width="9.7109375" style="59" customWidth="1"/>
    <col min="14593" max="14593" width="12" style="59" bestFit="1" customWidth="1"/>
    <col min="14594" max="14594" width="10.42578125" style="59" bestFit="1" customWidth="1"/>
    <col min="14595" max="14596" width="12" style="59" bestFit="1" customWidth="1"/>
    <col min="14597" max="14597" width="10.42578125" style="59" bestFit="1" customWidth="1"/>
    <col min="14598" max="14598" width="12" style="59" bestFit="1" customWidth="1"/>
    <col min="14599" max="14599" width="20.7109375" style="59" customWidth="1"/>
    <col min="14600" max="14844" width="9.140625" style="59"/>
    <col min="14845" max="14845" width="20.7109375" style="59" customWidth="1"/>
    <col min="14846" max="14848" width="9.7109375" style="59" customWidth="1"/>
    <col min="14849" max="14849" width="12" style="59" bestFit="1" customWidth="1"/>
    <col min="14850" max="14850" width="10.42578125" style="59" bestFit="1" customWidth="1"/>
    <col min="14851" max="14852" width="12" style="59" bestFit="1" customWidth="1"/>
    <col min="14853" max="14853" width="10.42578125" style="59" bestFit="1" customWidth="1"/>
    <col min="14854" max="14854" width="12" style="59" bestFit="1" customWidth="1"/>
    <col min="14855" max="14855" width="20.7109375" style="59" customWidth="1"/>
    <col min="14856" max="15100" width="9.140625" style="59"/>
    <col min="15101" max="15101" width="20.7109375" style="59" customWidth="1"/>
    <col min="15102" max="15104" width="9.7109375" style="59" customWidth="1"/>
    <col min="15105" max="15105" width="12" style="59" bestFit="1" customWidth="1"/>
    <col min="15106" max="15106" width="10.42578125" style="59" bestFit="1" customWidth="1"/>
    <col min="15107" max="15108" width="12" style="59" bestFit="1" customWidth="1"/>
    <col min="15109" max="15109" width="10.42578125" style="59" bestFit="1" customWidth="1"/>
    <col min="15110" max="15110" width="12" style="59" bestFit="1" customWidth="1"/>
    <col min="15111" max="15111" width="20.7109375" style="59" customWidth="1"/>
    <col min="15112" max="15356" width="9.140625" style="59"/>
    <col min="15357" max="15357" width="20.7109375" style="59" customWidth="1"/>
    <col min="15358" max="15360" width="9.7109375" style="59" customWidth="1"/>
    <col min="15361" max="15361" width="12" style="59" bestFit="1" customWidth="1"/>
    <col min="15362" max="15362" width="10.42578125" style="59" bestFit="1" customWidth="1"/>
    <col min="15363" max="15364" width="12" style="59" bestFit="1" customWidth="1"/>
    <col min="15365" max="15365" width="10.42578125" style="59" bestFit="1" customWidth="1"/>
    <col min="15366" max="15366" width="12" style="59" bestFit="1" customWidth="1"/>
    <col min="15367" max="15367" width="20.7109375" style="59" customWidth="1"/>
    <col min="15368" max="15612" width="9.140625" style="59"/>
    <col min="15613" max="15613" width="20.7109375" style="59" customWidth="1"/>
    <col min="15614" max="15616" width="9.7109375" style="59" customWidth="1"/>
    <col min="15617" max="15617" width="12" style="59" bestFit="1" customWidth="1"/>
    <col min="15618" max="15618" width="10.42578125" style="59" bestFit="1" customWidth="1"/>
    <col min="15619" max="15620" width="12" style="59" bestFit="1" customWidth="1"/>
    <col min="15621" max="15621" width="10.42578125" style="59" bestFit="1" customWidth="1"/>
    <col min="15622" max="15622" width="12" style="59" bestFit="1" customWidth="1"/>
    <col min="15623" max="15623" width="20.7109375" style="59" customWidth="1"/>
    <col min="15624" max="15868" width="9.140625" style="59"/>
    <col min="15869" max="15869" width="20.7109375" style="59" customWidth="1"/>
    <col min="15870" max="15872" width="9.7109375" style="59" customWidth="1"/>
    <col min="15873" max="15873" width="12" style="59" bestFit="1" customWidth="1"/>
    <col min="15874" max="15874" width="10.42578125" style="59" bestFit="1" customWidth="1"/>
    <col min="15875" max="15876" width="12" style="59" bestFit="1" customWidth="1"/>
    <col min="15877" max="15877" width="10.42578125" style="59" bestFit="1" customWidth="1"/>
    <col min="15878" max="15878" width="12" style="59" bestFit="1" customWidth="1"/>
    <col min="15879" max="15879" width="20.7109375" style="59" customWidth="1"/>
    <col min="15880" max="16124" width="9.140625" style="59"/>
    <col min="16125" max="16125" width="20.7109375" style="59" customWidth="1"/>
    <col min="16126" max="16128" width="9.7109375" style="59" customWidth="1"/>
    <col min="16129" max="16129" width="12" style="59" bestFit="1" customWidth="1"/>
    <col min="16130" max="16130" width="10.42578125" style="59" bestFit="1" customWidth="1"/>
    <col min="16131" max="16132" width="12" style="59" bestFit="1" customWidth="1"/>
    <col min="16133" max="16133" width="10.42578125" style="59" bestFit="1" customWidth="1"/>
    <col min="16134" max="16134" width="12" style="59" bestFit="1" customWidth="1"/>
    <col min="16135" max="16135" width="20.7109375" style="59" customWidth="1"/>
    <col min="16136" max="16384" width="9.140625" style="59"/>
  </cols>
  <sheetData>
    <row r="1" spans="1:19" s="3" customFormat="1" ht="30.75">
      <c r="A1" s="444" t="s">
        <v>103</v>
      </c>
      <c r="B1" s="445"/>
      <c r="C1" s="445"/>
      <c r="D1" s="445"/>
      <c r="E1" s="445"/>
      <c r="F1" s="445"/>
      <c r="G1" s="445"/>
      <c r="H1" s="445"/>
      <c r="I1" s="445"/>
      <c r="J1" s="445"/>
      <c r="K1" s="446" t="s">
        <v>102</v>
      </c>
    </row>
    <row r="2" spans="1:19" s="3" customFormat="1" ht="12" customHeight="1">
      <c r="A2" s="64"/>
      <c r="B2" s="65"/>
      <c r="C2" s="65"/>
      <c r="D2" s="65"/>
      <c r="E2" s="65"/>
      <c r="F2" s="65"/>
      <c r="G2" s="65"/>
      <c r="H2" s="65"/>
      <c r="I2" s="65"/>
      <c r="J2" s="65"/>
      <c r="K2" s="65"/>
    </row>
    <row r="3" spans="1:19" s="45" customFormat="1" ht="23.25" customHeight="1">
      <c r="A3" s="617" t="s">
        <v>96</v>
      </c>
      <c r="B3" s="617"/>
      <c r="C3" s="617"/>
      <c r="D3" s="617"/>
      <c r="E3" s="617"/>
      <c r="F3" s="617"/>
      <c r="G3" s="617"/>
      <c r="H3" s="617"/>
      <c r="I3" s="617"/>
      <c r="J3" s="617"/>
      <c r="K3" s="617"/>
    </row>
    <row r="4" spans="1:19" s="45" customFormat="1" ht="21.75">
      <c r="A4" s="618" t="s">
        <v>499</v>
      </c>
      <c r="B4" s="618"/>
      <c r="C4" s="618"/>
      <c r="D4" s="618"/>
      <c r="E4" s="618"/>
      <c r="F4" s="618"/>
      <c r="G4" s="618"/>
      <c r="H4" s="618"/>
      <c r="I4" s="618"/>
      <c r="J4" s="618"/>
      <c r="K4" s="618"/>
    </row>
    <row r="5" spans="1:19" s="47" customFormat="1" ht="17.25" customHeight="1">
      <c r="A5" s="619" t="s">
        <v>193</v>
      </c>
      <c r="B5" s="619"/>
      <c r="C5" s="619"/>
      <c r="D5" s="619"/>
      <c r="E5" s="619"/>
      <c r="F5" s="619"/>
      <c r="G5" s="619"/>
      <c r="H5" s="619"/>
      <c r="I5" s="619"/>
      <c r="J5" s="619"/>
      <c r="K5" s="619"/>
      <c r="L5" s="46"/>
    </row>
    <row r="6" spans="1:19" s="47" customFormat="1" ht="17.25" customHeight="1">
      <c r="A6" s="619" t="s">
        <v>500</v>
      </c>
      <c r="B6" s="619"/>
      <c r="C6" s="619"/>
      <c r="D6" s="619"/>
      <c r="E6" s="619"/>
      <c r="F6" s="619"/>
      <c r="G6" s="619"/>
      <c r="H6" s="619"/>
      <c r="I6" s="619"/>
      <c r="J6" s="619"/>
      <c r="K6" s="619"/>
      <c r="L6" s="46"/>
    </row>
    <row r="7" spans="1:19" s="17" customFormat="1" ht="16.5">
      <c r="A7" s="14" t="s">
        <v>40</v>
      </c>
      <c r="B7" s="15"/>
      <c r="C7" s="15"/>
      <c r="D7" s="15"/>
      <c r="E7" s="15"/>
      <c r="F7" s="15"/>
      <c r="G7" s="15"/>
      <c r="H7" s="15"/>
      <c r="I7" s="15"/>
      <c r="J7" s="15"/>
      <c r="K7" s="16" t="s">
        <v>266</v>
      </c>
      <c r="L7" s="15"/>
    </row>
    <row r="8" spans="1:19" s="60" customFormat="1" ht="31.15" customHeight="1">
      <c r="A8" s="620" t="s">
        <v>97</v>
      </c>
      <c r="B8" s="622" t="s">
        <v>493</v>
      </c>
      <c r="C8" s="623"/>
      <c r="D8" s="624"/>
      <c r="E8" s="622" t="s">
        <v>494</v>
      </c>
      <c r="F8" s="623"/>
      <c r="G8" s="624"/>
      <c r="H8" s="622" t="s">
        <v>495</v>
      </c>
      <c r="I8" s="623"/>
      <c r="J8" s="624"/>
      <c r="K8" s="625" t="s">
        <v>278</v>
      </c>
    </row>
    <row r="9" spans="1:19" s="50" customFormat="1" ht="30.75" customHeight="1">
      <c r="A9" s="621"/>
      <c r="B9" s="116" t="s">
        <v>325</v>
      </c>
      <c r="C9" s="49" t="s">
        <v>324</v>
      </c>
      <c r="D9" s="49" t="s">
        <v>323</v>
      </c>
      <c r="E9" s="116" t="s">
        <v>325</v>
      </c>
      <c r="F9" s="49" t="s">
        <v>324</v>
      </c>
      <c r="G9" s="49" t="s">
        <v>323</v>
      </c>
      <c r="H9" s="116" t="s">
        <v>325</v>
      </c>
      <c r="I9" s="49" t="s">
        <v>324</v>
      </c>
      <c r="J9" s="49" t="s">
        <v>323</v>
      </c>
      <c r="K9" s="626"/>
    </row>
    <row r="10" spans="1:19" s="62" customFormat="1" ht="27" customHeight="1" thickBot="1">
      <c r="A10" s="121" t="s">
        <v>209</v>
      </c>
      <c r="B10" s="51">
        <v>64403</v>
      </c>
      <c r="C10" s="51">
        <v>61642</v>
      </c>
      <c r="D10" s="459">
        <f>B10+C10</f>
        <v>126045</v>
      </c>
      <c r="E10" s="51">
        <v>66138</v>
      </c>
      <c r="F10" s="51">
        <v>63052</v>
      </c>
      <c r="G10" s="459">
        <f>E10+F10</f>
        <v>129190</v>
      </c>
      <c r="H10" s="51">
        <v>53772</v>
      </c>
      <c r="I10" s="51">
        <v>51515</v>
      </c>
      <c r="J10" s="459">
        <f>H10+I10</f>
        <v>105287</v>
      </c>
      <c r="K10" s="124" t="s">
        <v>209</v>
      </c>
      <c r="L10" s="369"/>
      <c r="M10" s="369"/>
      <c r="N10" s="369"/>
      <c r="O10" s="369"/>
      <c r="P10" s="369"/>
      <c r="Q10" s="369"/>
      <c r="R10" s="369"/>
      <c r="S10" s="369"/>
    </row>
    <row r="11" spans="1:19" s="62" customFormat="1" ht="27" customHeight="1" thickBot="1">
      <c r="A11" s="122" t="s">
        <v>207</v>
      </c>
      <c r="B11" s="54">
        <v>71870</v>
      </c>
      <c r="C11" s="54">
        <v>69148</v>
      </c>
      <c r="D11" s="460">
        <f t="shared" ref="D11:D16" si="0">B11+C11</f>
        <v>141018</v>
      </c>
      <c r="E11" s="54">
        <v>75069</v>
      </c>
      <c r="F11" s="54">
        <v>72185</v>
      </c>
      <c r="G11" s="460">
        <f t="shared" ref="G11:G16" si="1">E11+F11</f>
        <v>147254</v>
      </c>
      <c r="H11" s="54">
        <v>55641</v>
      </c>
      <c r="I11" s="54">
        <v>53588</v>
      </c>
      <c r="J11" s="55">
        <f t="shared" ref="J11:J16" si="2">H11+I11</f>
        <v>109229</v>
      </c>
      <c r="K11" s="125" t="s">
        <v>207</v>
      </c>
    </row>
    <row r="12" spans="1:19" s="62" customFormat="1" ht="27" customHeight="1" thickBot="1">
      <c r="A12" s="123" t="s">
        <v>98</v>
      </c>
      <c r="B12" s="51">
        <v>61074</v>
      </c>
      <c r="C12" s="51">
        <v>59084</v>
      </c>
      <c r="D12" s="461">
        <f t="shared" si="0"/>
        <v>120158</v>
      </c>
      <c r="E12" s="51">
        <v>64150</v>
      </c>
      <c r="F12" s="51">
        <v>61771</v>
      </c>
      <c r="G12" s="461">
        <f t="shared" si="1"/>
        <v>125921</v>
      </c>
      <c r="H12" s="51">
        <v>46981</v>
      </c>
      <c r="I12" s="51">
        <v>45798</v>
      </c>
      <c r="J12" s="461">
        <f t="shared" si="2"/>
        <v>92779</v>
      </c>
      <c r="K12" s="126" t="s">
        <v>98</v>
      </c>
    </row>
    <row r="13" spans="1:19" s="62" customFormat="1" ht="27" customHeight="1" thickBot="1">
      <c r="A13" s="122" t="s">
        <v>99</v>
      </c>
      <c r="B13" s="54">
        <v>48042</v>
      </c>
      <c r="C13" s="54">
        <v>41650</v>
      </c>
      <c r="D13" s="460">
        <f t="shared" si="0"/>
        <v>89692</v>
      </c>
      <c r="E13" s="54">
        <v>50094</v>
      </c>
      <c r="F13" s="54">
        <v>42574</v>
      </c>
      <c r="G13" s="460">
        <f t="shared" si="1"/>
        <v>92668</v>
      </c>
      <c r="H13" s="54">
        <v>41421</v>
      </c>
      <c r="I13" s="54">
        <v>33974</v>
      </c>
      <c r="J13" s="55">
        <f t="shared" si="2"/>
        <v>75395</v>
      </c>
      <c r="K13" s="125" t="s">
        <v>99</v>
      </c>
    </row>
    <row r="14" spans="1:19" s="62" customFormat="1" ht="27" customHeight="1" thickBot="1">
      <c r="A14" s="123" t="s">
        <v>2</v>
      </c>
      <c r="B14" s="51">
        <v>148906</v>
      </c>
      <c r="C14" s="51">
        <v>41335</v>
      </c>
      <c r="D14" s="461">
        <f t="shared" si="0"/>
        <v>190241</v>
      </c>
      <c r="E14" s="51">
        <v>151797</v>
      </c>
      <c r="F14" s="51">
        <v>41459</v>
      </c>
      <c r="G14" s="461">
        <f t="shared" si="1"/>
        <v>193256</v>
      </c>
      <c r="H14" s="51">
        <v>154184</v>
      </c>
      <c r="I14" s="51">
        <v>39371</v>
      </c>
      <c r="J14" s="461">
        <f t="shared" si="2"/>
        <v>193555</v>
      </c>
      <c r="K14" s="126" t="s">
        <v>2</v>
      </c>
    </row>
    <row r="15" spans="1:19" s="62" customFormat="1" ht="27" customHeight="1" thickBot="1">
      <c r="A15" s="122" t="s">
        <v>208</v>
      </c>
      <c r="B15" s="54">
        <v>1588620</v>
      </c>
      <c r="C15" s="54">
        <v>476278</v>
      </c>
      <c r="D15" s="460">
        <f t="shared" si="0"/>
        <v>2064898</v>
      </c>
      <c r="E15" s="54">
        <v>1633442</v>
      </c>
      <c r="F15" s="54">
        <v>490520</v>
      </c>
      <c r="G15" s="460">
        <f t="shared" si="1"/>
        <v>2123962</v>
      </c>
      <c r="H15" s="54">
        <v>1609613</v>
      </c>
      <c r="I15" s="54">
        <v>433530</v>
      </c>
      <c r="J15" s="55">
        <f t="shared" si="2"/>
        <v>2043143</v>
      </c>
      <c r="K15" s="125" t="s">
        <v>208</v>
      </c>
    </row>
    <row r="16" spans="1:19" s="62" customFormat="1" ht="27" customHeight="1">
      <c r="A16" s="353" t="s">
        <v>100</v>
      </c>
      <c r="B16" s="56">
        <v>25326</v>
      </c>
      <c r="C16" s="56">
        <v>16220</v>
      </c>
      <c r="D16" s="462">
        <f t="shared" si="0"/>
        <v>41546</v>
      </c>
      <c r="E16" s="56">
        <v>24761</v>
      </c>
      <c r="F16" s="56">
        <v>15874</v>
      </c>
      <c r="G16" s="462">
        <f t="shared" si="1"/>
        <v>40635</v>
      </c>
      <c r="H16" s="56">
        <v>23200</v>
      </c>
      <c r="I16" s="56">
        <v>14745</v>
      </c>
      <c r="J16" s="462">
        <f t="shared" si="2"/>
        <v>37945</v>
      </c>
      <c r="K16" s="354" t="s">
        <v>100</v>
      </c>
    </row>
    <row r="17" spans="1:11" s="62" customFormat="1" ht="27" customHeight="1">
      <c r="A17" s="351" t="s">
        <v>11</v>
      </c>
      <c r="B17" s="58">
        <f>SUM(B10:B16)</f>
        <v>2008241</v>
      </c>
      <c r="C17" s="58">
        <f t="shared" ref="C17:J17" si="3">SUM(C10:C16)</f>
        <v>765357</v>
      </c>
      <c r="D17" s="58">
        <f t="shared" si="3"/>
        <v>2773598</v>
      </c>
      <c r="E17" s="58">
        <f t="shared" si="3"/>
        <v>2065451</v>
      </c>
      <c r="F17" s="58">
        <f t="shared" si="3"/>
        <v>787435</v>
      </c>
      <c r="G17" s="58">
        <f t="shared" si="3"/>
        <v>2852886</v>
      </c>
      <c r="H17" s="58">
        <f t="shared" si="3"/>
        <v>1984812</v>
      </c>
      <c r="I17" s="58">
        <f t="shared" si="3"/>
        <v>672521</v>
      </c>
      <c r="J17" s="58">
        <f t="shared" si="3"/>
        <v>2657333</v>
      </c>
      <c r="K17" s="352" t="s">
        <v>12</v>
      </c>
    </row>
    <row r="18" spans="1:11" ht="18" customHeight="1">
      <c r="A18" s="616" t="s">
        <v>315</v>
      </c>
      <c r="B18" s="616"/>
      <c r="C18" s="616"/>
      <c r="D18" s="71"/>
      <c r="E18" s="71"/>
      <c r="F18" s="71"/>
      <c r="G18" s="71"/>
      <c r="H18" s="615" t="s">
        <v>316</v>
      </c>
      <c r="I18" s="615"/>
      <c r="J18" s="615"/>
      <c r="K18" s="615"/>
    </row>
    <row r="19" spans="1:11" ht="24.95" customHeight="1">
      <c r="A19" s="71"/>
      <c r="B19" s="71"/>
      <c r="C19" s="71"/>
      <c r="D19" s="71"/>
      <c r="E19" s="71"/>
      <c r="F19" s="71"/>
      <c r="G19" s="71"/>
      <c r="H19" s="71"/>
      <c r="I19" s="71"/>
      <c r="J19" s="71"/>
      <c r="K19" s="71"/>
    </row>
    <row r="20" spans="1:11" ht="21.75">
      <c r="A20" s="627" t="s">
        <v>447</v>
      </c>
      <c r="B20" s="627"/>
      <c r="C20" s="627"/>
      <c r="D20" s="627"/>
      <c r="E20" s="627"/>
      <c r="F20" s="627"/>
      <c r="G20" s="627"/>
      <c r="H20" s="627"/>
      <c r="I20" s="627"/>
      <c r="J20" s="627"/>
      <c r="K20" s="627"/>
    </row>
    <row r="21" spans="1:11" ht="21.75">
      <c r="A21" s="627" t="s">
        <v>499</v>
      </c>
      <c r="B21" s="627"/>
      <c r="C21" s="627"/>
      <c r="D21" s="627"/>
      <c r="E21" s="627"/>
      <c r="F21" s="627"/>
      <c r="G21" s="627"/>
      <c r="H21" s="627"/>
      <c r="I21" s="627"/>
      <c r="J21" s="627"/>
      <c r="K21" s="627"/>
    </row>
    <row r="22" spans="1:11" ht="15">
      <c r="A22" s="628" t="s">
        <v>448</v>
      </c>
      <c r="B22" s="628"/>
      <c r="C22" s="628"/>
      <c r="D22" s="628"/>
      <c r="E22" s="628"/>
      <c r="F22" s="628"/>
      <c r="G22" s="628"/>
      <c r="H22" s="628"/>
      <c r="I22" s="628"/>
      <c r="J22" s="628"/>
      <c r="K22" s="628"/>
    </row>
    <row r="23" spans="1:11" ht="18">
      <c r="A23" s="629" t="s">
        <v>501</v>
      </c>
      <c r="B23" s="629"/>
      <c r="C23" s="629"/>
      <c r="D23" s="629"/>
      <c r="E23" s="629"/>
      <c r="F23" s="629"/>
      <c r="G23" s="629"/>
      <c r="H23" s="629"/>
      <c r="I23" s="629"/>
      <c r="J23" s="629"/>
      <c r="K23" s="629"/>
    </row>
    <row r="24" spans="1:11" ht="24.95" customHeight="1">
      <c r="A24" s="71"/>
      <c r="B24" s="71"/>
      <c r="C24" s="71"/>
      <c r="D24" s="71"/>
      <c r="E24" s="71"/>
      <c r="F24" s="71"/>
      <c r="G24" s="71"/>
      <c r="H24" s="71"/>
      <c r="I24" s="71"/>
      <c r="J24" s="71"/>
      <c r="K24" s="71"/>
    </row>
    <row r="25" spans="1:11" ht="24.95" customHeight="1">
      <c r="A25" s="71"/>
      <c r="B25" s="71"/>
      <c r="C25" s="71"/>
      <c r="D25" s="71"/>
      <c r="E25" s="71"/>
      <c r="F25" s="71"/>
      <c r="G25" s="71"/>
      <c r="H25" s="71"/>
      <c r="I25" s="71"/>
      <c r="J25" s="71"/>
      <c r="K25" s="71"/>
    </row>
    <row r="26" spans="1:11" ht="24.95" customHeight="1">
      <c r="A26" s="71"/>
      <c r="B26" s="71"/>
      <c r="C26" s="71"/>
      <c r="D26" s="71"/>
      <c r="E26" s="71"/>
      <c r="F26" s="71"/>
      <c r="G26" s="71"/>
      <c r="H26" s="71"/>
      <c r="I26" s="71"/>
      <c r="J26" s="71"/>
      <c r="K26" s="71"/>
    </row>
    <row r="27" spans="1:11" ht="24.95" customHeight="1">
      <c r="A27" s="71"/>
      <c r="B27" s="71"/>
      <c r="C27" s="71"/>
      <c r="D27" s="71"/>
      <c r="E27" s="71"/>
      <c r="F27" s="71"/>
      <c r="G27" s="71"/>
      <c r="H27" s="71"/>
      <c r="I27" s="71"/>
      <c r="J27" s="71"/>
      <c r="K27" s="71"/>
    </row>
    <row r="28" spans="1:11" ht="24.95" customHeight="1">
      <c r="A28" s="71"/>
      <c r="B28" s="71"/>
      <c r="C28" s="71"/>
      <c r="D28" s="71"/>
      <c r="E28" s="71"/>
      <c r="F28" s="71"/>
      <c r="G28" s="71"/>
      <c r="H28" s="71"/>
      <c r="I28" s="71"/>
      <c r="J28" s="71"/>
      <c r="K28" s="71"/>
    </row>
    <row r="29" spans="1:11" ht="24.95" customHeight="1">
      <c r="A29" s="71"/>
      <c r="B29" s="71"/>
      <c r="C29" s="71"/>
      <c r="D29" s="71"/>
      <c r="E29" s="71"/>
      <c r="F29" s="71"/>
      <c r="G29" s="71"/>
      <c r="H29" s="71"/>
      <c r="I29" s="71"/>
      <c r="J29" s="71"/>
      <c r="K29" s="71"/>
    </row>
    <row r="30" spans="1:11" ht="24.95" customHeight="1">
      <c r="A30" s="71"/>
      <c r="B30" s="71"/>
      <c r="C30" s="71"/>
      <c r="D30" s="71"/>
      <c r="E30" s="71"/>
      <c r="F30" s="71"/>
      <c r="G30" s="71"/>
      <c r="H30" s="71"/>
      <c r="I30" s="71"/>
      <c r="J30" s="71"/>
      <c r="K30" s="71"/>
    </row>
    <row r="31" spans="1:11" ht="24.95" customHeight="1">
      <c r="A31" s="71"/>
      <c r="B31" s="71"/>
      <c r="C31" s="71"/>
      <c r="D31" s="71"/>
      <c r="E31" s="71"/>
      <c r="F31" s="71"/>
      <c r="G31" s="71"/>
      <c r="H31" s="71"/>
      <c r="I31" s="71"/>
      <c r="J31" s="71"/>
      <c r="K31" s="71"/>
    </row>
    <row r="32" spans="1:11" ht="24.95" customHeight="1">
      <c r="A32" s="71"/>
      <c r="B32" s="71"/>
      <c r="C32" s="71"/>
      <c r="D32" s="71"/>
      <c r="E32" s="71"/>
      <c r="F32" s="71"/>
      <c r="G32" s="71"/>
      <c r="H32" s="71"/>
      <c r="I32" s="71"/>
      <c r="J32" s="71"/>
      <c r="K32" s="71"/>
    </row>
    <row r="33" spans="1:11" ht="24.95" customHeight="1">
      <c r="A33" s="71"/>
      <c r="B33" s="71"/>
      <c r="C33" s="71"/>
      <c r="D33" s="71"/>
      <c r="E33" s="71"/>
      <c r="F33" s="71"/>
      <c r="G33" s="71"/>
      <c r="H33" s="71"/>
      <c r="I33" s="71"/>
      <c r="J33" s="71"/>
      <c r="K33" s="71"/>
    </row>
    <row r="34" spans="1:11" ht="24.95" customHeight="1">
      <c r="A34" s="71"/>
      <c r="B34" s="71"/>
      <c r="C34" s="71"/>
      <c r="D34" s="71"/>
      <c r="E34" s="71"/>
      <c r="F34" s="71"/>
      <c r="G34" s="71"/>
      <c r="H34" s="71"/>
      <c r="I34" s="71"/>
      <c r="J34" s="71"/>
      <c r="K34" s="71"/>
    </row>
    <row r="35" spans="1:11" ht="32.25" customHeight="1">
      <c r="A35" s="71"/>
      <c r="B35" s="71"/>
      <c r="C35" s="71"/>
      <c r="D35" s="71"/>
      <c r="E35" s="71"/>
      <c r="F35" s="71"/>
      <c r="G35" s="71"/>
      <c r="H35" s="71"/>
      <c r="I35" s="71"/>
      <c r="J35" s="71"/>
      <c r="K35" s="71"/>
    </row>
    <row r="36" spans="1:11" ht="24.95" customHeight="1">
      <c r="A36" s="71"/>
      <c r="B36" s="71"/>
      <c r="C36" s="71"/>
      <c r="D36" s="71"/>
      <c r="E36" s="71"/>
      <c r="F36" s="71"/>
      <c r="G36" s="71"/>
      <c r="H36" s="71"/>
      <c r="I36" s="71"/>
      <c r="J36" s="71"/>
      <c r="K36" s="71"/>
    </row>
    <row r="37" spans="1:11" ht="24.95" customHeight="1">
      <c r="A37" s="71"/>
      <c r="B37" s="71"/>
      <c r="C37" s="71"/>
      <c r="D37" s="71"/>
      <c r="E37" s="71"/>
      <c r="F37" s="71"/>
      <c r="G37" s="71"/>
      <c r="H37" s="71"/>
      <c r="I37" s="71"/>
      <c r="J37" s="71"/>
      <c r="K37" s="71"/>
    </row>
    <row r="38" spans="1:11" ht="24.95" customHeight="1">
      <c r="A38" s="71"/>
      <c r="B38" s="71"/>
      <c r="C38" s="71"/>
      <c r="D38" s="71"/>
      <c r="E38" s="71"/>
      <c r="F38" s="71"/>
      <c r="G38" s="71"/>
      <c r="H38" s="71"/>
      <c r="I38" s="71"/>
      <c r="J38" s="71"/>
      <c r="K38" s="71"/>
    </row>
    <row r="39" spans="1:11" ht="24.95" customHeight="1">
      <c r="A39" s="614" t="s">
        <v>410</v>
      </c>
      <c r="B39" s="614"/>
      <c r="C39" s="614"/>
      <c r="D39" s="614"/>
      <c r="E39" s="614"/>
      <c r="F39" s="614"/>
      <c r="G39" s="614"/>
      <c r="H39" s="614"/>
      <c r="I39" s="614"/>
      <c r="J39" s="614"/>
      <c r="K39" s="614"/>
    </row>
    <row r="41" spans="1:11" ht="31.5" customHeight="1">
      <c r="B41" s="74" t="s">
        <v>496</v>
      </c>
      <c r="C41" s="74" t="s">
        <v>497</v>
      </c>
      <c r="D41" s="74" t="s">
        <v>498</v>
      </c>
    </row>
    <row r="42" spans="1:11" ht="24.95" customHeight="1" thickBot="1">
      <c r="A42" s="61" t="s">
        <v>209</v>
      </c>
      <c r="B42" s="162">
        <f>D10</f>
        <v>126045</v>
      </c>
      <c r="C42" s="162">
        <f>G10</f>
        <v>129190</v>
      </c>
      <c r="D42" s="162">
        <f>J10</f>
        <v>105287</v>
      </c>
    </row>
    <row r="43" spans="1:11" ht="24.95" customHeight="1" thickBot="1">
      <c r="A43" s="109" t="s">
        <v>207</v>
      </c>
      <c r="B43" s="162">
        <f>D11</f>
        <v>141018</v>
      </c>
      <c r="C43" s="162">
        <f>G11</f>
        <v>147254</v>
      </c>
      <c r="D43" s="162">
        <f>J11</f>
        <v>109229</v>
      </c>
    </row>
    <row r="44" spans="1:11" ht="24.95" customHeight="1" thickBot="1">
      <c r="A44" s="107" t="s">
        <v>98</v>
      </c>
      <c r="B44" s="162">
        <f>D12</f>
        <v>120158</v>
      </c>
      <c r="C44" s="162">
        <f t="shared" ref="C44:C48" si="4">G12</f>
        <v>125921</v>
      </c>
      <c r="D44" s="162">
        <f t="shared" ref="D44:D47" si="5">J12</f>
        <v>92779</v>
      </c>
    </row>
    <row r="45" spans="1:11" ht="24.95" customHeight="1" thickBot="1">
      <c r="A45" s="109" t="s">
        <v>99</v>
      </c>
      <c r="B45" s="162">
        <f t="shared" ref="B45:B47" si="6">D13</f>
        <v>89692</v>
      </c>
      <c r="C45" s="162">
        <f t="shared" si="4"/>
        <v>92668</v>
      </c>
      <c r="D45" s="162">
        <f t="shared" si="5"/>
        <v>75395</v>
      </c>
    </row>
    <row r="46" spans="1:11" ht="24.95" customHeight="1" thickBot="1">
      <c r="A46" s="107" t="s">
        <v>2</v>
      </c>
      <c r="B46" s="162">
        <f t="shared" si="6"/>
        <v>190241</v>
      </c>
      <c r="C46" s="162">
        <f t="shared" si="4"/>
        <v>193256</v>
      </c>
      <c r="D46" s="162">
        <f t="shared" si="5"/>
        <v>193555</v>
      </c>
    </row>
    <row r="47" spans="1:11" ht="24.95" customHeight="1" thickBot="1">
      <c r="A47" s="109" t="s">
        <v>208</v>
      </c>
      <c r="B47" s="162">
        <f t="shared" si="6"/>
        <v>2064898</v>
      </c>
      <c r="C47" s="162">
        <f t="shared" si="4"/>
        <v>2123962</v>
      </c>
      <c r="D47" s="162">
        <f t="shared" si="5"/>
        <v>2043143</v>
      </c>
    </row>
    <row r="48" spans="1:11" ht="24.95" customHeight="1">
      <c r="A48" s="110" t="s">
        <v>100</v>
      </c>
      <c r="B48" s="162">
        <f>D16</f>
        <v>41546</v>
      </c>
      <c r="C48" s="162">
        <f t="shared" si="4"/>
        <v>40635</v>
      </c>
      <c r="D48" s="162">
        <f>J16</f>
        <v>37945</v>
      </c>
      <c r="H48" s="449"/>
      <c r="I48" s="449"/>
    </row>
    <row r="49" spans="1:9" ht="24.95" customHeight="1">
      <c r="A49" s="70"/>
      <c r="B49" s="162">
        <f>SUM(B42:B48)</f>
        <v>2773598</v>
      </c>
      <c r="C49" s="162">
        <f>SUM(C42:C48)</f>
        <v>2852886</v>
      </c>
      <c r="D49" s="162">
        <f>SUM(D42:D48)</f>
        <v>2657333</v>
      </c>
      <c r="H49" s="450"/>
      <c r="I49" s="450"/>
    </row>
    <row r="50" spans="1:9" ht="24.95" customHeight="1">
      <c r="H50" s="449"/>
      <c r="I50" s="449"/>
    </row>
    <row r="51" spans="1:9" ht="24.95" customHeight="1">
      <c r="B51" s="350">
        <f>D17-B49</f>
        <v>0</v>
      </c>
      <c r="C51" s="350">
        <f>G17-C49</f>
        <v>0</v>
      </c>
      <c r="D51" s="350">
        <f>J17-D49</f>
        <v>0</v>
      </c>
      <c r="H51" s="450"/>
      <c r="I51" s="450"/>
    </row>
    <row r="52" spans="1:9" ht="24.95" customHeight="1">
      <c r="H52" s="449"/>
      <c r="I52" s="449"/>
    </row>
    <row r="53" spans="1:9" ht="24.95" customHeight="1">
      <c r="H53" s="450"/>
      <c r="I53" s="450"/>
    </row>
    <row r="54" spans="1:9" ht="24.95" customHeight="1">
      <c r="H54" s="449"/>
      <c r="I54" s="449"/>
    </row>
  </sheetData>
  <mergeCells count="16">
    <mergeCell ref="A39:K39"/>
    <mergeCell ref="H18:K18"/>
    <mergeCell ref="A18:C18"/>
    <mergeCell ref="A3:K3"/>
    <mergeCell ref="A4:K4"/>
    <mergeCell ref="A5:K5"/>
    <mergeCell ref="A8:A9"/>
    <mergeCell ref="B8:D8"/>
    <mergeCell ref="E8:G8"/>
    <mergeCell ref="H8:J8"/>
    <mergeCell ref="K8:K9"/>
    <mergeCell ref="A6:K6"/>
    <mergeCell ref="A20:K20"/>
    <mergeCell ref="A21:K21"/>
    <mergeCell ref="A22:K22"/>
    <mergeCell ref="A23:K23"/>
  </mergeCells>
  <printOptions horizontalCentered="1"/>
  <pageMargins left="0" right="0" top="0.47244094488188981" bottom="0" header="0" footer="0"/>
  <pageSetup paperSize="9" scale="95" orientation="landscape" r:id="rId1"/>
  <headerFooter>
    <oddFooter>&amp;C_&amp;P_</oddFooter>
  </headerFooter>
  <rowBreaks count="1" manualBreakCount="1">
    <brk id="18"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61"/>
  <sheetViews>
    <sheetView rightToLeft="1" view="pageBreakPreview" zoomScaleNormal="100" zoomScaleSheetLayoutView="100" workbookViewId="0">
      <selection activeCell="A4" sqref="A4:J4"/>
    </sheetView>
  </sheetViews>
  <sheetFormatPr defaultRowHeight="24.95" customHeight="1"/>
  <cols>
    <col min="1" max="1" width="20.42578125" style="59" customWidth="1"/>
    <col min="2" max="9" width="12" style="59" customWidth="1"/>
    <col min="10" max="10" width="24.42578125" style="59" customWidth="1"/>
    <col min="11" max="252" width="9.140625" style="59"/>
    <col min="253" max="253" width="20.7109375" style="59" customWidth="1"/>
    <col min="254" max="256" width="9.7109375" style="59" customWidth="1"/>
    <col min="257" max="257" width="12" style="59" bestFit="1" customWidth="1"/>
    <col min="258" max="258" width="10.42578125" style="59" bestFit="1" customWidth="1"/>
    <col min="259" max="260" width="12" style="59" bestFit="1" customWidth="1"/>
    <col min="261" max="261" width="10.42578125" style="59" bestFit="1" customWidth="1"/>
    <col min="262" max="262" width="12" style="59" bestFit="1" customWidth="1"/>
    <col min="263" max="263" width="20.7109375" style="59" customWidth="1"/>
    <col min="264" max="508" width="9.140625" style="59"/>
    <col min="509" max="509" width="20.7109375" style="59" customWidth="1"/>
    <col min="510" max="512" width="9.7109375" style="59" customWidth="1"/>
    <col min="513" max="513" width="12" style="59" bestFit="1" customWidth="1"/>
    <col min="514" max="514" width="10.42578125" style="59" bestFit="1" customWidth="1"/>
    <col min="515" max="516" width="12" style="59" bestFit="1" customWidth="1"/>
    <col min="517" max="517" width="10.42578125" style="59" bestFit="1" customWidth="1"/>
    <col min="518" max="518" width="12" style="59" bestFit="1" customWidth="1"/>
    <col min="519" max="519" width="20.7109375" style="59" customWidth="1"/>
    <col min="520" max="764" width="9.140625" style="59"/>
    <col min="765" max="765" width="20.7109375" style="59" customWidth="1"/>
    <col min="766" max="768" width="9.7109375" style="59" customWidth="1"/>
    <col min="769" max="769" width="12" style="59" bestFit="1" customWidth="1"/>
    <col min="770" max="770" width="10.42578125" style="59" bestFit="1" customWidth="1"/>
    <col min="771" max="772" width="12" style="59" bestFit="1" customWidth="1"/>
    <col min="773" max="773" width="10.42578125" style="59" bestFit="1" customWidth="1"/>
    <col min="774" max="774" width="12" style="59" bestFit="1" customWidth="1"/>
    <col min="775" max="775" width="20.7109375" style="59" customWidth="1"/>
    <col min="776" max="1020" width="9.140625" style="59"/>
    <col min="1021" max="1021" width="20.7109375" style="59" customWidth="1"/>
    <col min="1022" max="1024" width="9.7109375" style="59" customWidth="1"/>
    <col min="1025" max="1025" width="12" style="59" bestFit="1" customWidth="1"/>
    <col min="1026" max="1026" width="10.42578125" style="59" bestFit="1" customWidth="1"/>
    <col min="1027" max="1028" width="12" style="59" bestFit="1" customWidth="1"/>
    <col min="1029" max="1029" width="10.42578125" style="59" bestFit="1" customWidth="1"/>
    <col min="1030" max="1030" width="12" style="59" bestFit="1" customWidth="1"/>
    <col min="1031" max="1031" width="20.7109375" style="59" customWidth="1"/>
    <col min="1032" max="1276" width="9.140625" style="59"/>
    <col min="1277" max="1277" width="20.7109375" style="59" customWidth="1"/>
    <col min="1278" max="1280" width="9.7109375" style="59" customWidth="1"/>
    <col min="1281" max="1281" width="12" style="59" bestFit="1" customWidth="1"/>
    <col min="1282" max="1282" width="10.42578125" style="59" bestFit="1" customWidth="1"/>
    <col min="1283" max="1284" width="12" style="59" bestFit="1" customWidth="1"/>
    <col min="1285" max="1285" width="10.42578125" style="59" bestFit="1" customWidth="1"/>
    <col min="1286" max="1286" width="12" style="59" bestFit="1" customWidth="1"/>
    <col min="1287" max="1287" width="20.7109375" style="59" customWidth="1"/>
    <col min="1288" max="1532" width="9.140625" style="59"/>
    <col min="1533" max="1533" width="20.7109375" style="59" customWidth="1"/>
    <col min="1534" max="1536" width="9.7109375" style="59" customWidth="1"/>
    <col min="1537" max="1537" width="12" style="59" bestFit="1" customWidth="1"/>
    <col min="1538" max="1538" width="10.42578125" style="59" bestFit="1" customWidth="1"/>
    <col min="1539" max="1540" width="12" style="59" bestFit="1" customWidth="1"/>
    <col min="1541" max="1541" width="10.42578125" style="59" bestFit="1" customWidth="1"/>
    <col min="1542" max="1542" width="12" style="59" bestFit="1" customWidth="1"/>
    <col min="1543" max="1543" width="20.7109375" style="59" customWidth="1"/>
    <col min="1544" max="1788" width="9.140625" style="59"/>
    <col min="1789" max="1789" width="20.7109375" style="59" customWidth="1"/>
    <col min="1790" max="1792" width="9.7109375" style="59" customWidth="1"/>
    <col min="1793" max="1793" width="12" style="59" bestFit="1" customWidth="1"/>
    <col min="1794" max="1794" width="10.42578125" style="59" bestFit="1" customWidth="1"/>
    <col min="1795" max="1796" width="12" style="59" bestFit="1" customWidth="1"/>
    <col min="1797" max="1797" width="10.42578125" style="59" bestFit="1" customWidth="1"/>
    <col min="1798" max="1798" width="12" style="59" bestFit="1" customWidth="1"/>
    <col min="1799" max="1799" width="20.7109375" style="59" customWidth="1"/>
    <col min="1800" max="2044" width="9.140625" style="59"/>
    <col min="2045" max="2045" width="20.7109375" style="59" customWidth="1"/>
    <col min="2046" max="2048" width="9.7109375" style="59" customWidth="1"/>
    <col min="2049" max="2049" width="12" style="59" bestFit="1" customWidth="1"/>
    <col min="2050" max="2050" width="10.42578125" style="59" bestFit="1" customWidth="1"/>
    <col min="2051" max="2052" width="12" style="59" bestFit="1" customWidth="1"/>
    <col min="2053" max="2053" width="10.42578125" style="59" bestFit="1" customWidth="1"/>
    <col min="2054" max="2054" width="12" style="59" bestFit="1" customWidth="1"/>
    <col min="2055" max="2055" width="20.7109375" style="59" customWidth="1"/>
    <col min="2056" max="2300" width="9.140625" style="59"/>
    <col min="2301" max="2301" width="20.7109375" style="59" customWidth="1"/>
    <col min="2302" max="2304" width="9.7109375" style="59" customWidth="1"/>
    <col min="2305" max="2305" width="12" style="59" bestFit="1" customWidth="1"/>
    <col min="2306" max="2306" width="10.42578125" style="59" bestFit="1" customWidth="1"/>
    <col min="2307" max="2308" width="12" style="59" bestFit="1" customWidth="1"/>
    <col min="2309" max="2309" width="10.42578125" style="59" bestFit="1" customWidth="1"/>
    <col min="2310" max="2310" width="12" style="59" bestFit="1" customWidth="1"/>
    <col min="2311" max="2311" width="20.7109375" style="59" customWidth="1"/>
    <col min="2312" max="2556" width="9.140625" style="59"/>
    <col min="2557" max="2557" width="20.7109375" style="59" customWidth="1"/>
    <col min="2558" max="2560" width="9.7109375" style="59" customWidth="1"/>
    <col min="2561" max="2561" width="12" style="59" bestFit="1" customWidth="1"/>
    <col min="2562" max="2562" width="10.42578125" style="59" bestFit="1" customWidth="1"/>
    <col min="2563" max="2564" width="12" style="59" bestFit="1" customWidth="1"/>
    <col min="2565" max="2565" width="10.42578125" style="59" bestFit="1" customWidth="1"/>
    <col min="2566" max="2566" width="12" style="59" bestFit="1" customWidth="1"/>
    <col min="2567" max="2567" width="20.7109375" style="59" customWidth="1"/>
    <col min="2568" max="2812" width="9.140625" style="59"/>
    <col min="2813" max="2813" width="20.7109375" style="59" customWidth="1"/>
    <col min="2814" max="2816" width="9.7109375" style="59" customWidth="1"/>
    <col min="2817" max="2817" width="12" style="59" bestFit="1" customWidth="1"/>
    <col min="2818" max="2818" width="10.42578125" style="59" bestFit="1" customWidth="1"/>
    <col min="2819" max="2820" width="12" style="59" bestFit="1" customWidth="1"/>
    <col min="2821" max="2821" width="10.42578125" style="59" bestFit="1" customWidth="1"/>
    <col min="2822" max="2822" width="12" style="59" bestFit="1" customWidth="1"/>
    <col min="2823" max="2823" width="20.7109375" style="59" customWidth="1"/>
    <col min="2824" max="3068" width="9.140625" style="59"/>
    <col min="3069" max="3069" width="20.7109375" style="59" customWidth="1"/>
    <col min="3070" max="3072" width="9.7109375" style="59" customWidth="1"/>
    <col min="3073" max="3073" width="12" style="59" bestFit="1" customWidth="1"/>
    <col min="3074" max="3074" width="10.42578125" style="59" bestFit="1" customWidth="1"/>
    <col min="3075" max="3076" width="12" style="59" bestFit="1" customWidth="1"/>
    <col min="3077" max="3077" width="10.42578125" style="59" bestFit="1" customWidth="1"/>
    <col min="3078" max="3078" width="12" style="59" bestFit="1" customWidth="1"/>
    <col min="3079" max="3079" width="20.7109375" style="59" customWidth="1"/>
    <col min="3080" max="3324" width="9.140625" style="59"/>
    <col min="3325" max="3325" width="20.7109375" style="59" customWidth="1"/>
    <col min="3326" max="3328" width="9.7109375" style="59" customWidth="1"/>
    <col min="3329" max="3329" width="12" style="59" bestFit="1" customWidth="1"/>
    <col min="3330" max="3330" width="10.42578125" style="59" bestFit="1" customWidth="1"/>
    <col min="3331" max="3332" width="12" style="59" bestFit="1" customWidth="1"/>
    <col min="3333" max="3333" width="10.42578125" style="59" bestFit="1" customWidth="1"/>
    <col min="3334" max="3334" width="12" style="59" bestFit="1" customWidth="1"/>
    <col min="3335" max="3335" width="20.7109375" style="59" customWidth="1"/>
    <col min="3336" max="3580" width="9.140625" style="59"/>
    <col min="3581" max="3581" width="20.7109375" style="59" customWidth="1"/>
    <col min="3582" max="3584" width="9.7109375" style="59" customWidth="1"/>
    <col min="3585" max="3585" width="12" style="59" bestFit="1" customWidth="1"/>
    <col min="3586" max="3586" width="10.42578125" style="59" bestFit="1" customWidth="1"/>
    <col min="3587" max="3588" width="12" style="59" bestFit="1" customWidth="1"/>
    <col min="3589" max="3589" width="10.42578125" style="59" bestFit="1" customWidth="1"/>
    <col min="3590" max="3590" width="12" style="59" bestFit="1" customWidth="1"/>
    <col min="3591" max="3591" width="20.7109375" style="59" customWidth="1"/>
    <col min="3592" max="3836" width="9.140625" style="59"/>
    <col min="3837" max="3837" width="20.7109375" style="59" customWidth="1"/>
    <col min="3838" max="3840" width="9.7109375" style="59" customWidth="1"/>
    <col min="3841" max="3841" width="12" style="59" bestFit="1" customWidth="1"/>
    <col min="3842" max="3842" width="10.42578125" style="59" bestFit="1" customWidth="1"/>
    <col min="3843" max="3844" width="12" style="59" bestFit="1" customWidth="1"/>
    <col min="3845" max="3845" width="10.42578125" style="59" bestFit="1" customWidth="1"/>
    <col min="3846" max="3846" width="12" style="59" bestFit="1" customWidth="1"/>
    <col min="3847" max="3847" width="20.7109375" style="59" customWidth="1"/>
    <col min="3848" max="4092" width="9.140625" style="59"/>
    <col min="4093" max="4093" width="20.7109375" style="59" customWidth="1"/>
    <col min="4094" max="4096" width="9.7109375" style="59" customWidth="1"/>
    <col min="4097" max="4097" width="12" style="59" bestFit="1" customWidth="1"/>
    <col min="4098" max="4098" width="10.42578125" style="59" bestFit="1" customWidth="1"/>
    <col min="4099" max="4100" width="12" style="59" bestFit="1" customWidth="1"/>
    <col min="4101" max="4101" width="10.42578125" style="59" bestFit="1" customWidth="1"/>
    <col min="4102" max="4102" width="12" style="59" bestFit="1" customWidth="1"/>
    <col min="4103" max="4103" width="20.7109375" style="59" customWidth="1"/>
    <col min="4104" max="4348" width="9.140625" style="59"/>
    <col min="4349" max="4349" width="20.7109375" style="59" customWidth="1"/>
    <col min="4350" max="4352" width="9.7109375" style="59" customWidth="1"/>
    <col min="4353" max="4353" width="12" style="59" bestFit="1" customWidth="1"/>
    <col min="4354" max="4354" width="10.42578125" style="59" bestFit="1" customWidth="1"/>
    <col min="4355" max="4356" width="12" style="59" bestFit="1" customWidth="1"/>
    <col min="4357" max="4357" width="10.42578125" style="59" bestFit="1" customWidth="1"/>
    <col min="4358" max="4358" width="12" style="59" bestFit="1" customWidth="1"/>
    <col min="4359" max="4359" width="20.7109375" style="59" customWidth="1"/>
    <col min="4360" max="4604" width="9.140625" style="59"/>
    <col min="4605" max="4605" width="20.7109375" style="59" customWidth="1"/>
    <col min="4606" max="4608" width="9.7109375" style="59" customWidth="1"/>
    <col min="4609" max="4609" width="12" style="59" bestFit="1" customWidth="1"/>
    <col min="4610" max="4610" width="10.42578125" style="59" bestFit="1" customWidth="1"/>
    <col min="4611" max="4612" width="12" style="59" bestFit="1" customWidth="1"/>
    <col min="4613" max="4613" width="10.42578125" style="59" bestFit="1" customWidth="1"/>
    <col min="4614" max="4614" width="12" style="59" bestFit="1" customWidth="1"/>
    <col min="4615" max="4615" width="20.7109375" style="59" customWidth="1"/>
    <col min="4616" max="4860" width="9.140625" style="59"/>
    <col min="4861" max="4861" width="20.7109375" style="59" customWidth="1"/>
    <col min="4862" max="4864" width="9.7109375" style="59" customWidth="1"/>
    <col min="4865" max="4865" width="12" style="59" bestFit="1" customWidth="1"/>
    <col min="4866" max="4866" width="10.42578125" style="59" bestFit="1" customWidth="1"/>
    <col min="4867" max="4868" width="12" style="59" bestFit="1" customWidth="1"/>
    <col min="4869" max="4869" width="10.42578125" style="59" bestFit="1" customWidth="1"/>
    <col min="4870" max="4870" width="12" style="59" bestFit="1" customWidth="1"/>
    <col min="4871" max="4871" width="20.7109375" style="59" customWidth="1"/>
    <col min="4872" max="5116" width="9.140625" style="59"/>
    <col min="5117" max="5117" width="20.7109375" style="59" customWidth="1"/>
    <col min="5118" max="5120" width="9.7109375" style="59" customWidth="1"/>
    <col min="5121" max="5121" width="12" style="59" bestFit="1" customWidth="1"/>
    <col min="5122" max="5122" width="10.42578125" style="59" bestFit="1" customWidth="1"/>
    <col min="5123" max="5124" width="12" style="59" bestFit="1" customWidth="1"/>
    <col min="5125" max="5125" width="10.42578125" style="59" bestFit="1" customWidth="1"/>
    <col min="5126" max="5126" width="12" style="59" bestFit="1" customWidth="1"/>
    <col min="5127" max="5127" width="20.7109375" style="59" customWidth="1"/>
    <col min="5128" max="5372" width="9.140625" style="59"/>
    <col min="5373" max="5373" width="20.7109375" style="59" customWidth="1"/>
    <col min="5374" max="5376" width="9.7109375" style="59" customWidth="1"/>
    <col min="5377" max="5377" width="12" style="59" bestFit="1" customWidth="1"/>
    <col min="5378" max="5378" width="10.42578125" style="59" bestFit="1" customWidth="1"/>
    <col min="5379" max="5380" width="12" style="59" bestFit="1" customWidth="1"/>
    <col min="5381" max="5381" width="10.42578125" style="59" bestFit="1" customWidth="1"/>
    <col min="5382" max="5382" width="12" style="59" bestFit="1" customWidth="1"/>
    <col min="5383" max="5383" width="20.7109375" style="59" customWidth="1"/>
    <col min="5384" max="5628" width="9.140625" style="59"/>
    <col min="5629" max="5629" width="20.7109375" style="59" customWidth="1"/>
    <col min="5630" max="5632" width="9.7109375" style="59" customWidth="1"/>
    <col min="5633" max="5633" width="12" style="59" bestFit="1" customWidth="1"/>
    <col min="5634" max="5634" width="10.42578125" style="59" bestFit="1" customWidth="1"/>
    <col min="5635" max="5636" width="12" style="59" bestFit="1" customWidth="1"/>
    <col min="5637" max="5637" width="10.42578125" style="59" bestFit="1" customWidth="1"/>
    <col min="5638" max="5638" width="12" style="59" bestFit="1" customWidth="1"/>
    <col min="5639" max="5639" width="20.7109375" style="59" customWidth="1"/>
    <col min="5640" max="5884" width="9.140625" style="59"/>
    <col min="5885" max="5885" width="20.7109375" style="59" customWidth="1"/>
    <col min="5886" max="5888" width="9.7109375" style="59" customWidth="1"/>
    <col min="5889" max="5889" width="12" style="59" bestFit="1" customWidth="1"/>
    <col min="5890" max="5890" width="10.42578125" style="59" bestFit="1" customWidth="1"/>
    <col min="5891" max="5892" width="12" style="59" bestFit="1" customWidth="1"/>
    <col min="5893" max="5893" width="10.42578125" style="59" bestFit="1" customWidth="1"/>
    <col min="5894" max="5894" width="12" style="59" bestFit="1" customWidth="1"/>
    <col min="5895" max="5895" width="20.7109375" style="59" customWidth="1"/>
    <col min="5896" max="6140" width="9.140625" style="59"/>
    <col min="6141" max="6141" width="20.7109375" style="59" customWidth="1"/>
    <col min="6142" max="6144" width="9.7109375" style="59" customWidth="1"/>
    <col min="6145" max="6145" width="12" style="59" bestFit="1" customWidth="1"/>
    <col min="6146" max="6146" width="10.42578125" style="59" bestFit="1" customWidth="1"/>
    <col min="6147" max="6148" width="12" style="59" bestFit="1" customWidth="1"/>
    <col min="6149" max="6149" width="10.42578125" style="59" bestFit="1" customWidth="1"/>
    <col min="6150" max="6150" width="12" style="59" bestFit="1" customWidth="1"/>
    <col min="6151" max="6151" width="20.7109375" style="59" customWidth="1"/>
    <col min="6152" max="6396" width="9.140625" style="59"/>
    <col min="6397" max="6397" width="20.7109375" style="59" customWidth="1"/>
    <col min="6398" max="6400" width="9.7109375" style="59" customWidth="1"/>
    <col min="6401" max="6401" width="12" style="59" bestFit="1" customWidth="1"/>
    <col min="6402" max="6402" width="10.42578125" style="59" bestFit="1" customWidth="1"/>
    <col min="6403" max="6404" width="12" style="59" bestFit="1" customWidth="1"/>
    <col min="6405" max="6405" width="10.42578125" style="59" bestFit="1" customWidth="1"/>
    <col min="6406" max="6406" width="12" style="59" bestFit="1" customWidth="1"/>
    <col min="6407" max="6407" width="20.7109375" style="59" customWidth="1"/>
    <col min="6408" max="6652" width="9.140625" style="59"/>
    <col min="6653" max="6653" width="20.7109375" style="59" customWidth="1"/>
    <col min="6654" max="6656" width="9.7109375" style="59" customWidth="1"/>
    <col min="6657" max="6657" width="12" style="59" bestFit="1" customWidth="1"/>
    <col min="6658" max="6658" width="10.42578125" style="59" bestFit="1" customWidth="1"/>
    <col min="6659" max="6660" width="12" style="59" bestFit="1" customWidth="1"/>
    <col min="6661" max="6661" width="10.42578125" style="59" bestFit="1" customWidth="1"/>
    <col min="6662" max="6662" width="12" style="59" bestFit="1" customWidth="1"/>
    <col min="6663" max="6663" width="20.7109375" style="59" customWidth="1"/>
    <col min="6664" max="6908" width="9.140625" style="59"/>
    <col min="6909" max="6909" width="20.7109375" style="59" customWidth="1"/>
    <col min="6910" max="6912" width="9.7109375" style="59" customWidth="1"/>
    <col min="6913" max="6913" width="12" style="59" bestFit="1" customWidth="1"/>
    <col min="6914" max="6914" width="10.42578125" style="59" bestFit="1" customWidth="1"/>
    <col min="6915" max="6916" width="12" style="59" bestFit="1" customWidth="1"/>
    <col min="6917" max="6917" width="10.42578125" style="59" bestFit="1" customWidth="1"/>
    <col min="6918" max="6918" width="12" style="59" bestFit="1" customWidth="1"/>
    <col min="6919" max="6919" width="20.7109375" style="59" customWidth="1"/>
    <col min="6920" max="7164" width="9.140625" style="59"/>
    <col min="7165" max="7165" width="20.7109375" style="59" customWidth="1"/>
    <col min="7166" max="7168" width="9.7109375" style="59" customWidth="1"/>
    <col min="7169" max="7169" width="12" style="59" bestFit="1" customWidth="1"/>
    <col min="7170" max="7170" width="10.42578125" style="59" bestFit="1" customWidth="1"/>
    <col min="7171" max="7172" width="12" style="59" bestFit="1" customWidth="1"/>
    <col min="7173" max="7173" width="10.42578125" style="59" bestFit="1" customWidth="1"/>
    <col min="7174" max="7174" width="12" style="59" bestFit="1" customWidth="1"/>
    <col min="7175" max="7175" width="20.7109375" style="59" customWidth="1"/>
    <col min="7176" max="7420" width="9.140625" style="59"/>
    <col min="7421" max="7421" width="20.7109375" style="59" customWidth="1"/>
    <col min="7422" max="7424" width="9.7109375" style="59" customWidth="1"/>
    <col min="7425" max="7425" width="12" style="59" bestFit="1" customWidth="1"/>
    <col min="7426" max="7426" width="10.42578125" style="59" bestFit="1" customWidth="1"/>
    <col min="7427" max="7428" width="12" style="59" bestFit="1" customWidth="1"/>
    <col min="7429" max="7429" width="10.42578125" style="59" bestFit="1" customWidth="1"/>
    <col min="7430" max="7430" width="12" style="59" bestFit="1" customWidth="1"/>
    <col min="7431" max="7431" width="20.7109375" style="59" customWidth="1"/>
    <col min="7432" max="7676" width="9.140625" style="59"/>
    <col min="7677" max="7677" width="20.7109375" style="59" customWidth="1"/>
    <col min="7678" max="7680" width="9.7109375" style="59" customWidth="1"/>
    <col min="7681" max="7681" width="12" style="59" bestFit="1" customWidth="1"/>
    <col min="7682" max="7682" width="10.42578125" style="59" bestFit="1" customWidth="1"/>
    <col min="7683" max="7684" width="12" style="59" bestFit="1" customWidth="1"/>
    <col min="7685" max="7685" width="10.42578125" style="59" bestFit="1" customWidth="1"/>
    <col min="7686" max="7686" width="12" style="59" bestFit="1" customWidth="1"/>
    <col min="7687" max="7687" width="20.7109375" style="59" customWidth="1"/>
    <col min="7688" max="7932" width="9.140625" style="59"/>
    <col min="7933" max="7933" width="20.7109375" style="59" customWidth="1"/>
    <col min="7934" max="7936" width="9.7109375" style="59" customWidth="1"/>
    <col min="7937" max="7937" width="12" style="59" bestFit="1" customWidth="1"/>
    <col min="7938" max="7938" width="10.42578125" style="59" bestFit="1" customWidth="1"/>
    <col min="7939" max="7940" width="12" style="59" bestFit="1" customWidth="1"/>
    <col min="7941" max="7941" width="10.42578125" style="59" bestFit="1" customWidth="1"/>
    <col min="7942" max="7942" width="12" style="59" bestFit="1" customWidth="1"/>
    <col min="7943" max="7943" width="20.7109375" style="59" customWidth="1"/>
    <col min="7944" max="8188" width="9.140625" style="59"/>
    <col min="8189" max="8189" width="20.7109375" style="59" customWidth="1"/>
    <col min="8190" max="8192" width="9.7109375" style="59" customWidth="1"/>
    <col min="8193" max="8193" width="12" style="59" bestFit="1" customWidth="1"/>
    <col min="8194" max="8194" width="10.42578125" style="59" bestFit="1" customWidth="1"/>
    <col min="8195" max="8196" width="12" style="59" bestFit="1" customWidth="1"/>
    <col min="8197" max="8197" width="10.42578125" style="59" bestFit="1" customWidth="1"/>
    <col min="8198" max="8198" width="12" style="59" bestFit="1" customWidth="1"/>
    <col min="8199" max="8199" width="20.7109375" style="59" customWidth="1"/>
    <col min="8200" max="8444" width="9.140625" style="59"/>
    <col min="8445" max="8445" width="20.7109375" style="59" customWidth="1"/>
    <col min="8446" max="8448" width="9.7109375" style="59" customWidth="1"/>
    <col min="8449" max="8449" width="12" style="59" bestFit="1" customWidth="1"/>
    <col min="8450" max="8450" width="10.42578125" style="59" bestFit="1" customWidth="1"/>
    <col min="8451" max="8452" width="12" style="59" bestFit="1" customWidth="1"/>
    <col min="8453" max="8453" width="10.42578125" style="59" bestFit="1" customWidth="1"/>
    <col min="8454" max="8454" width="12" style="59" bestFit="1" customWidth="1"/>
    <col min="8455" max="8455" width="20.7109375" style="59" customWidth="1"/>
    <col min="8456" max="8700" width="9.140625" style="59"/>
    <col min="8701" max="8701" width="20.7109375" style="59" customWidth="1"/>
    <col min="8702" max="8704" width="9.7109375" style="59" customWidth="1"/>
    <col min="8705" max="8705" width="12" style="59" bestFit="1" customWidth="1"/>
    <col min="8706" max="8706" width="10.42578125" style="59" bestFit="1" customWidth="1"/>
    <col min="8707" max="8708" width="12" style="59" bestFit="1" customWidth="1"/>
    <col min="8709" max="8709" width="10.42578125" style="59" bestFit="1" customWidth="1"/>
    <col min="8710" max="8710" width="12" style="59" bestFit="1" customWidth="1"/>
    <col min="8711" max="8711" width="20.7109375" style="59" customWidth="1"/>
    <col min="8712" max="8956" width="9.140625" style="59"/>
    <col min="8957" max="8957" width="20.7109375" style="59" customWidth="1"/>
    <col min="8958" max="8960" width="9.7109375" style="59" customWidth="1"/>
    <col min="8961" max="8961" width="12" style="59" bestFit="1" customWidth="1"/>
    <col min="8962" max="8962" width="10.42578125" style="59" bestFit="1" customWidth="1"/>
    <col min="8963" max="8964" width="12" style="59" bestFit="1" customWidth="1"/>
    <col min="8965" max="8965" width="10.42578125" style="59" bestFit="1" customWidth="1"/>
    <col min="8966" max="8966" width="12" style="59" bestFit="1" customWidth="1"/>
    <col min="8967" max="8967" width="20.7109375" style="59" customWidth="1"/>
    <col min="8968" max="9212" width="9.140625" style="59"/>
    <col min="9213" max="9213" width="20.7109375" style="59" customWidth="1"/>
    <col min="9214" max="9216" width="9.7109375" style="59" customWidth="1"/>
    <col min="9217" max="9217" width="12" style="59" bestFit="1" customWidth="1"/>
    <col min="9218" max="9218" width="10.42578125" style="59" bestFit="1" customWidth="1"/>
    <col min="9219" max="9220" width="12" style="59" bestFit="1" customWidth="1"/>
    <col min="9221" max="9221" width="10.42578125" style="59" bestFit="1" customWidth="1"/>
    <col min="9222" max="9222" width="12" style="59" bestFit="1" customWidth="1"/>
    <col min="9223" max="9223" width="20.7109375" style="59" customWidth="1"/>
    <col min="9224" max="9468" width="9.140625" style="59"/>
    <col min="9469" max="9469" width="20.7109375" style="59" customWidth="1"/>
    <col min="9470" max="9472" width="9.7109375" style="59" customWidth="1"/>
    <col min="9473" max="9473" width="12" style="59" bestFit="1" customWidth="1"/>
    <col min="9474" max="9474" width="10.42578125" style="59" bestFit="1" customWidth="1"/>
    <col min="9475" max="9476" width="12" style="59" bestFit="1" customWidth="1"/>
    <col min="9477" max="9477" width="10.42578125" style="59" bestFit="1" customWidth="1"/>
    <col min="9478" max="9478" width="12" style="59" bestFit="1" customWidth="1"/>
    <col min="9479" max="9479" width="20.7109375" style="59" customWidth="1"/>
    <col min="9480" max="9724" width="9.140625" style="59"/>
    <col min="9725" max="9725" width="20.7109375" style="59" customWidth="1"/>
    <col min="9726" max="9728" width="9.7109375" style="59" customWidth="1"/>
    <col min="9729" max="9729" width="12" style="59" bestFit="1" customWidth="1"/>
    <col min="9730" max="9730" width="10.42578125" style="59" bestFit="1" customWidth="1"/>
    <col min="9731" max="9732" width="12" style="59" bestFit="1" customWidth="1"/>
    <col min="9733" max="9733" width="10.42578125" style="59" bestFit="1" customWidth="1"/>
    <col min="9734" max="9734" width="12" style="59" bestFit="1" customWidth="1"/>
    <col min="9735" max="9735" width="20.7109375" style="59" customWidth="1"/>
    <col min="9736" max="9980" width="9.140625" style="59"/>
    <col min="9981" max="9981" width="20.7109375" style="59" customWidth="1"/>
    <col min="9982" max="9984" width="9.7109375" style="59" customWidth="1"/>
    <col min="9985" max="9985" width="12" style="59" bestFit="1" customWidth="1"/>
    <col min="9986" max="9986" width="10.42578125" style="59" bestFit="1" customWidth="1"/>
    <col min="9987" max="9988" width="12" style="59" bestFit="1" customWidth="1"/>
    <col min="9989" max="9989" width="10.42578125" style="59" bestFit="1" customWidth="1"/>
    <col min="9990" max="9990" width="12" style="59" bestFit="1" customWidth="1"/>
    <col min="9991" max="9991" width="20.7109375" style="59" customWidth="1"/>
    <col min="9992" max="10236" width="9.140625" style="59"/>
    <col min="10237" max="10237" width="20.7109375" style="59" customWidth="1"/>
    <col min="10238" max="10240" width="9.7109375" style="59" customWidth="1"/>
    <col min="10241" max="10241" width="12" style="59" bestFit="1" customWidth="1"/>
    <col min="10242" max="10242" width="10.42578125" style="59" bestFit="1" customWidth="1"/>
    <col min="10243" max="10244" width="12" style="59" bestFit="1" customWidth="1"/>
    <col min="10245" max="10245" width="10.42578125" style="59" bestFit="1" customWidth="1"/>
    <col min="10246" max="10246" width="12" style="59" bestFit="1" customWidth="1"/>
    <col min="10247" max="10247" width="20.7109375" style="59" customWidth="1"/>
    <col min="10248" max="10492" width="9.140625" style="59"/>
    <col min="10493" max="10493" width="20.7109375" style="59" customWidth="1"/>
    <col min="10494" max="10496" width="9.7109375" style="59" customWidth="1"/>
    <col min="10497" max="10497" width="12" style="59" bestFit="1" customWidth="1"/>
    <col min="10498" max="10498" width="10.42578125" style="59" bestFit="1" customWidth="1"/>
    <col min="10499" max="10500" width="12" style="59" bestFit="1" customWidth="1"/>
    <col min="10501" max="10501" width="10.42578125" style="59" bestFit="1" customWidth="1"/>
    <col min="10502" max="10502" width="12" style="59" bestFit="1" customWidth="1"/>
    <col min="10503" max="10503" width="20.7109375" style="59" customWidth="1"/>
    <col min="10504" max="10748" width="9.140625" style="59"/>
    <col min="10749" max="10749" width="20.7109375" style="59" customWidth="1"/>
    <col min="10750" max="10752" width="9.7109375" style="59" customWidth="1"/>
    <col min="10753" max="10753" width="12" style="59" bestFit="1" customWidth="1"/>
    <col min="10754" max="10754" width="10.42578125" style="59" bestFit="1" customWidth="1"/>
    <col min="10755" max="10756" width="12" style="59" bestFit="1" customWidth="1"/>
    <col min="10757" max="10757" width="10.42578125" style="59" bestFit="1" customWidth="1"/>
    <col min="10758" max="10758" width="12" style="59" bestFit="1" customWidth="1"/>
    <col min="10759" max="10759" width="20.7109375" style="59" customWidth="1"/>
    <col min="10760" max="11004" width="9.140625" style="59"/>
    <col min="11005" max="11005" width="20.7109375" style="59" customWidth="1"/>
    <col min="11006" max="11008" width="9.7109375" style="59" customWidth="1"/>
    <col min="11009" max="11009" width="12" style="59" bestFit="1" customWidth="1"/>
    <col min="11010" max="11010" width="10.42578125" style="59" bestFit="1" customWidth="1"/>
    <col min="11011" max="11012" width="12" style="59" bestFit="1" customWidth="1"/>
    <col min="11013" max="11013" width="10.42578125" style="59" bestFit="1" customWidth="1"/>
    <col min="11014" max="11014" width="12" style="59" bestFit="1" customWidth="1"/>
    <col min="11015" max="11015" width="20.7109375" style="59" customWidth="1"/>
    <col min="11016" max="11260" width="9.140625" style="59"/>
    <col min="11261" max="11261" width="20.7109375" style="59" customWidth="1"/>
    <col min="11262" max="11264" width="9.7109375" style="59" customWidth="1"/>
    <col min="11265" max="11265" width="12" style="59" bestFit="1" customWidth="1"/>
    <col min="11266" max="11266" width="10.42578125" style="59" bestFit="1" customWidth="1"/>
    <col min="11267" max="11268" width="12" style="59" bestFit="1" customWidth="1"/>
    <col min="11269" max="11269" width="10.42578125" style="59" bestFit="1" customWidth="1"/>
    <col min="11270" max="11270" width="12" style="59" bestFit="1" customWidth="1"/>
    <col min="11271" max="11271" width="20.7109375" style="59" customWidth="1"/>
    <col min="11272" max="11516" width="9.140625" style="59"/>
    <col min="11517" max="11517" width="20.7109375" style="59" customWidth="1"/>
    <col min="11518" max="11520" width="9.7109375" style="59" customWidth="1"/>
    <col min="11521" max="11521" width="12" style="59" bestFit="1" customWidth="1"/>
    <col min="11522" max="11522" width="10.42578125" style="59" bestFit="1" customWidth="1"/>
    <col min="11523" max="11524" width="12" style="59" bestFit="1" customWidth="1"/>
    <col min="11525" max="11525" width="10.42578125" style="59" bestFit="1" customWidth="1"/>
    <col min="11526" max="11526" width="12" style="59" bestFit="1" customWidth="1"/>
    <col min="11527" max="11527" width="20.7109375" style="59" customWidth="1"/>
    <col min="11528" max="11772" width="9.140625" style="59"/>
    <col min="11773" max="11773" width="20.7109375" style="59" customWidth="1"/>
    <col min="11774" max="11776" width="9.7109375" style="59" customWidth="1"/>
    <col min="11777" max="11777" width="12" style="59" bestFit="1" customWidth="1"/>
    <col min="11778" max="11778" width="10.42578125" style="59" bestFit="1" customWidth="1"/>
    <col min="11779" max="11780" width="12" style="59" bestFit="1" customWidth="1"/>
    <col min="11781" max="11781" width="10.42578125" style="59" bestFit="1" customWidth="1"/>
    <col min="11782" max="11782" width="12" style="59" bestFit="1" customWidth="1"/>
    <col min="11783" max="11783" width="20.7109375" style="59" customWidth="1"/>
    <col min="11784" max="12028" width="9.140625" style="59"/>
    <col min="12029" max="12029" width="20.7109375" style="59" customWidth="1"/>
    <col min="12030" max="12032" width="9.7109375" style="59" customWidth="1"/>
    <col min="12033" max="12033" width="12" style="59" bestFit="1" customWidth="1"/>
    <col min="12034" max="12034" width="10.42578125" style="59" bestFit="1" customWidth="1"/>
    <col min="12035" max="12036" width="12" style="59" bestFit="1" customWidth="1"/>
    <col min="12037" max="12037" width="10.42578125" style="59" bestFit="1" customWidth="1"/>
    <col min="12038" max="12038" width="12" style="59" bestFit="1" customWidth="1"/>
    <col min="12039" max="12039" width="20.7109375" style="59" customWidth="1"/>
    <col min="12040" max="12284" width="9.140625" style="59"/>
    <col min="12285" max="12285" width="20.7109375" style="59" customWidth="1"/>
    <col min="12286" max="12288" width="9.7109375" style="59" customWidth="1"/>
    <col min="12289" max="12289" width="12" style="59" bestFit="1" customWidth="1"/>
    <col min="12290" max="12290" width="10.42578125" style="59" bestFit="1" customWidth="1"/>
    <col min="12291" max="12292" width="12" style="59" bestFit="1" customWidth="1"/>
    <col min="12293" max="12293" width="10.42578125" style="59" bestFit="1" customWidth="1"/>
    <col min="12294" max="12294" width="12" style="59" bestFit="1" customWidth="1"/>
    <col min="12295" max="12295" width="20.7109375" style="59" customWidth="1"/>
    <col min="12296" max="12540" width="9.140625" style="59"/>
    <col min="12541" max="12541" width="20.7109375" style="59" customWidth="1"/>
    <col min="12542" max="12544" width="9.7109375" style="59" customWidth="1"/>
    <col min="12545" max="12545" width="12" style="59" bestFit="1" customWidth="1"/>
    <col min="12546" max="12546" width="10.42578125" style="59" bestFit="1" customWidth="1"/>
    <col min="12547" max="12548" width="12" style="59" bestFit="1" customWidth="1"/>
    <col min="12549" max="12549" width="10.42578125" style="59" bestFit="1" customWidth="1"/>
    <col min="12550" max="12550" width="12" style="59" bestFit="1" customWidth="1"/>
    <col min="12551" max="12551" width="20.7109375" style="59" customWidth="1"/>
    <col min="12552" max="12796" width="9.140625" style="59"/>
    <col min="12797" max="12797" width="20.7109375" style="59" customWidth="1"/>
    <col min="12798" max="12800" width="9.7109375" style="59" customWidth="1"/>
    <col min="12801" max="12801" width="12" style="59" bestFit="1" customWidth="1"/>
    <col min="12802" max="12802" width="10.42578125" style="59" bestFit="1" customWidth="1"/>
    <col min="12803" max="12804" width="12" style="59" bestFit="1" customWidth="1"/>
    <col min="12805" max="12805" width="10.42578125" style="59" bestFit="1" customWidth="1"/>
    <col min="12806" max="12806" width="12" style="59" bestFit="1" customWidth="1"/>
    <col min="12807" max="12807" width="20.7109375" style="59" customWidth="1"/>
    <col min="12808" max="13052" width="9.140625" style="59"/>
    <col min="13053" max="13053" width="20.7109375" style="59" customWidth="1"/>
    <col min="13054" max="13056" width="9.7109375" style="59" customWidth="1"/>
    <col min="13057" max="13057" width="12" style="59" bestFit="1" customWidth="1"/>
    <col min="13058" max="13058" width="10.42578125" style="59" bestFit="1" customWidth="1"/>
    <col min="13059" max="13060" width="12" style="59" bestFit="1" customWidth="1"/>
    <col min="13061" max="13061" width="10.42578125" style="59" bestFit="1" customWidth="1"/>
    <col min="13062" max="13062" width="12" style="59" bestFit="1" customWidth="1"/>
    <col min="13063" max="13063" width="20.7109375" style="59" customWidth="1"/>
    <col min="13064" max="13308" width="9.140625" style="59"/>
    <col min="13309" max="13309" width="20.7109375" style="59" customWidth="1"/>
    <col min="13310" max="13312" width="9.7109375" style="59" customWidth="1"/>
    <col min="13313" max="13313" width="12" style="59" bestFit="1" customWidth="1"/>
    <col min="13314" max="13314" width="10.42578125" style="59" bestFit="1" customWidth="1"/>
    <col min="13315" max="13316" width="12" style="59" bestFit="1" customWidth="1"/>
    <col min="13317" max="13317" width="10.42578125" style="59" bestFit="1" customWidth="1"/>
    <col min="13318" max="13318" width="12" style="59" bestFit="1" customWidth="1"/>
    <col min="13319" max="13319" width="20.7109375" style="59" customWidth="1"/>
    <col min="13320" max="13564" width="9.140625" style="59"/>
    <col min="13565" max="13565" width="20.7109375" style="59" customWidth="1"/>
    <col min="13566" max="13568" width="9.7109375" style="59" customWidth="1"/>
    <col min="13569" max="13569" width="12" style="59" bestFit="1" customWidth="1"/>
    <col min="13570" max="13570" width="10.42578125" style="59" bestFit="1" customWidth="1"/>
    <col min="13571" max="13572" width="12" style="59" bestFit="1" customWidth="1"/>
    <col min="13573" max="13573" width="10.42578125" style="59" bestFit="1" customWidth="1"/>
    <col min="13574" max="13574" width="12" style="59" bestFit="1" customWidth="1"/>
    <col min="13575" max="13575" width="20.7109375" style="59" customWidth="1"/>
    <col min="13576" max="13820" width="9.140625" style="59"/>
    <col min="13821" max="13821" width="20.7109375" style="59" customWidth="1"/>
    <col min="13822" max="13824" width="9.7109375" style="59" customWidth="1"/>
    <col min="13825" max="13825" width="12" style="59" bestFit="1" customWidth="1"/>
    <col min="13826" max="13826" width="10.42578125" style="59" bestFit="1" customWidth="1"/>
    <col min="13827" max="13828" width="12" style="59" bestFit="1" customWidth="1"/>
    <col min="13829" max="13829" width="10.42578125" style="59" bestFit="1" customWidth="1"/>
    <col min="13830" max="13830" width="12" style="59" bestFit="1" customWidth="1"/>
    <col min="13831" max="13831" width="20.7109375" style="59" customWidth="1"/>
    <col min="13832" max="14076" width="9.140625" style="59"/>
    <col min="14077" max="14077" width="20.7109375" style="59" customWidth="1"/>
    <col min="14078" max="14080" width="9.7109375" style="59" customWidth="1"/>
    <col min="14081" max="14081" width="12" style="59" bestFit="1" customWidth="1"/>
    <col min="14082" max="14082" width="10.42578125" style="59" bestFit="1" customWidth="1"/>
    <col min="14083" max="14084" width="12" style="59" bestFit="1" customWidth="1"/>
    <col min="14085" max="14085" width="10.42578125" style="59" bestFit="1" customWidth="1"/>
    <col min="14086" max="14086" width="12" style="59" bestFit="1" customWidth="1"/>
    <col min="14087" max="14087" width="20.7109375" style="59" customWidth="1"/>
    <col min="14088" max="14332" width="9.140625" style="59"/>
    <col min="14333" max="14333" width="20.7109375" style="59" customWidth="1"/>
    <col min="14334" max="14336" width="9.7109375" style="59" customWidth="1"/>
    <col min="14337" max="14337" width="12" style="59" bestFit="1" customWidth="1"/>
    <col min="14338" max="14338" width="10.42578125" style="59" bestFit="1" customWidth="1"/>
    <col min="14339" max="14340" width="12" style="59" bestFit="1" customWidth="1"/>
    <col min="14341" max="14341" width="10.42578125" style="59" bestFit="1" customWidth="1"/>
    <col min="14342" max="14342" width="12" style="59" bestFit="1" customWidth="1"/>
    <col min="14343" max="14343" width="20.7109375" style="59" customWidth="1"/>
    <col min="14344" max="14588" width="9.140625" style="59"/>
    <col min="14589" max="14589" width="20.7109375" style="59" customWidth="1"/>
    <col min="14590" max="14592" width="9.7109375" style="59" customWidth="1"/>
    <col min="14593" max="14593" width="12" style="59" bestFit="1" customWidth="1"/>
    <col min="14594" max="14594" width="10.42578125" style="59" bestFit="1" customWidth="1"/>
    <col min="14595" max="14596" width="12" style="59" bestFit="1" customWidth="1"/>
    <col min="14597" max="14597" width="10.42578125" style="59" bestFit="1" customWidth="1"/>
    <col min="14598" max="14598" width="12" style="59" bestFit="1" customWidth="1"/>
    <col min="14599" max="14599" width="20.7109375" style="59" customWidth="1"/>
    <col min="14600" max="14844" width="9.140625" style="59"/>
    <col min="14845" max="14845" width="20.7109375" style="59" customWidth="1"/>
    <col min="14846" max="14848" width="9.7109375" style="59" customWidth="1"/>
    <col min="14849" max="14849" width="12" style="59" bestFit="1" customWidth="1"/>
    <col min="14850" max="14850" width="10.42578125" style="59" bestFit="1" customWidth="1"/>
    <col min="14851" max="14852" width="12" style="59" bestFit="1" customWidth="1"/>
    <col min="14853" max="14853" width="10.42578125" style="59" bestFit="1" customWidth="1"/>
    <col min="14854" max="14854" width="12" style="59" bestFit="1" customWidth="1"/>
    <col min="14855" max="14855" width="20.7109375" style="59" customWidth="1"/>
    <col min="14856" max="15100" width="9.140625" style="59"/>
    <col min="15101" max="15101" width="20.7109375" style="59" customWidth="1"/>
    <col min="15102" max="15104" width="9.7109375" style="59" customWidth="1"/>
    <col min="15105" max="15105" width="12" style="59" bestFit="1" customWidth="1"/>
    <col min="15106" max="15106" width="10.42578125" style="59" bestFit="1" customWidth="1"/>
    <col min="15107" max="15108" width="12" style="59" bestFit="1" customWidth="1"/>
    <col min="15109" max="15109" width="10.42578125" style="59" bestFit="1" customWidth="1"/>
    <col min="15110" max="15110" width="12" style="59" bestFit="1" customWidth="1"/>
    <col min="15111" max="15111" width="20.7109375" style="59" customWidth="1"/>
    <col min="15112" max="15356" width="9.140625" style="59"/>
    <col min="15357" max="15357" width="20.7109375" style="59" customWidth="1"/>
    <col min="15358" max="15360" width="9.7109375" style="59" customWidth="1"/>
    <col min="15361" max="15361" width="12" style="59" bestFit="1" customWidth="1"/>
    <col min="15362" max="15362" width="10.42578125" style="59" bestFit="1" customWidth="1"/>
    <col min="15363" max="15364" width="12" style="59" bestFit="1" customWidth="1"/>
    <col min="15365" max="15365" width="10.42578125" style="59" bestFit="1" customWidth="1"/>
    <col min="15366" max="15366" width="12" style="59" bestFit="1" customWidth="1"/>
    <col min="15367" max="15367" width="20.7109375" style="59" customWidth="1"/>
    <col min="15368" max="15612" width="9.140625" style="59"/>
    <col min="15613" max="15613" width="20.7109375" style="59" customWidth="1"/>
    <col min="15614" max="15616" width="9.7109375" style="59" customWidth="1"/>
    <col min="15617" max="15617" width="12" style="59" bestFit="1" customWidth="1"/>
    <col min="15618" max="15618" width="10.42578125" style="59" bestFit="1" customWidth="1"/>
    <col min="15619" max="15620" width="12" style="59" bestFit="1" customWidth="1"/>
    <col min="15621" max="15621" width="10.42578125" style="59" bestFit="1" customWidth="1"/>
    <col min="15622" max="15622" width="12" style="59" bestFit="1" customWidth="1"/>
    <col min="15623" max="15623" width="20.7109375" style="59" customWidth="1"/>
    <col min="15624" max="15868" width="9.140625" style="59"/>
    <col min="15869" max="15869" width="20.7109375" style="59" customWidth="1"/>
    <col min="15870" max="15872" width="9.7109375" style="59" customWidth="1"/>
    <col min="15873" max="15873" width="12" style="59" bestFit="1" customWidth="1"/>
    <col min="15874" max="15874" width="10.42578125" style="59" bestFit="1" customWidth="1"/>
    <col min="15875" max="15876" width="12" style="59" bestFit="1" customWidth="1"/>
    <col min="15877" max="15877" width="10.42578125" style="59" bestFit="1" customWidth="1"/>
    <col min="15878" max="15878" width="12" style="59" bestFit="1" customWidth="1"/>
    <col min="15879" max="15879" width="20.7109375" style="59" customWidth="1"/>
    <col min="15880" max="16124" width="9.140625" style="59"/>
    <col min="16125" max="16125" width="20.7109375" style="59" customWidth="1"/>
    <col min="16126" max="16128" width="9.7109375" style="59" customWidth="1"/>
    <col min="16129" max="16129" width="12" style="59" bestFit="1" customWidth="1"/>
    <col min="16130" max="16130" width="10.42578125" style="59" bestFit="1" customWidth="1"/>
    <col min="16131" max="16132" width="12" style="59" bestFit="1" customWidth="1"/>
    <col min="16133" max="16133" width="10.42578125" style="59" bestFit="1" customWidth="1"/>
    <col min="16134" max="16134" width="12" style="59" bestFit="1" customWidth="1"/>
    <col min="16135" max="16135" width="20.7109375" style="59" customWidth="1"/>
    <col min="16136" max="16380" width="9.140625" style="59"/>
    <col min="16381" max="16384" width="9.140625" style="59" customWidth="1"/>
  </cols>
  <sheetData>
    <row r="1" spans="1:13" s="3" customFormat="1" ht="30.75">
      <c r="A1" s="444" t="s">
        <v>103</v>
      </c>
      <c r="B1" s="444"/>
      <c r="C1" s="444"/>
      <c r="D1" s="444"/>
      <c r="E1" s="444"/>
      <c r="F1" s="445"/>
      <c r="G1" s="445"/>
      <c r="H1" s="445"/>
      <c r="I1" s="445"/>
      <c r="J1" s="446" t="s">
        <v>102</v>
      </c>
    </row>
    <row r="2" spans="1:13" s="3" customFormat="1" ht="12" customHeight="1">
      <c r="A2" s="64"/>
      <c r="B2" s="151"/>
      <c r="C2" s="151"/>
      <c r="D2" s="151"/>
      <c r="E2" s="151"/>
      <c r="F2" s="65"/>
      <c r="G2" s="65"/>
      <c r="H2" s="65"/>
      <c r="I2" s="65"/>
      <c r="J2" s="65"/>
    </row>
    <row r="3" spans="1:13" s="45" customFormat="1" ht="17.25" customHeight="1">
      <c r="A3" s="617" t="s">
        <v>93</v>
      </c>
      <c r="B3" s="617"/>
      <c r="C3" s="617"/>
      <c r="D3" s="617"/>
      <c r="E3" s="617"/>
      <c r="F3" s="617"/>
      <c r="G3" s="617"/>
      <c r="H3" s="617"/>
      <c r="I3" s="617"/>
      <c r="J3" s="617"/>
    </row>
    <row r="4" spans="1:13" s="47" customFormat="1" ht="21.75" customHeight="1">
      <c r="A4" s="633" t="s">
        <v>503</v>
      </c>
      <c r="B4" s="633"/>
      <c r="C4" s="633"/>
      <c r="D4" s="633"/>
      <c r="E4" s="633"/>
      <c r="F4" s="633"/>
      <c r="G4" s="633"/>
      <c r="H4" s="633"/>
      <c r="I4" s="633"/>
      <c r="J4" s="633"/>
      <c r="K4" s="46"/>
      <c r="L4" s="46"/>
    </row>
    <row r="5" spans="1:13" s="45" customFormat="1" ht="20.25" customHeight="1">
      <c r="A5" s="634" t="s">
        <v>314</v>
      </c>
      <c r="B5" s="634"/>
      <c r="C5" s="634"/>
      <c r="D5" s="634"/>
      <c r="E5" s="634"/>
      <c r="F5" s="634"/>
      <c r="G5" s="634"/>
      <c r="H5" s="634"/>
      <c r="I5" s="634"/>
      <c r="J5" s="634"/>
    </row>
    <row r="6" spans="1:13" s="47" customFormat="1" ht="14.25" customHeight="1">
      <c r="A6" s="635" t="s">
        <v>504</v>
      </c>
      <c r="B6" s="635"/>
      <c r="C6" s="635"/>
      <c r="D6" s="635"/>
      <c r="E6" s="635"/>
      <c r="F6" s="635"/>
      <c r="G6" s="635"/>
      <c r="H6" s="635"/>
      <c r="I6" s="635"/>
      <c r="J6" s="635"/>
      <c r="K6" s="46"/>
      <c r="L6" s="46"/>
    </row>
    <row r="7" spans="1:13" s="45" customFormat="1" ht="17.25" customHeight="1">
      <c r="A7" s="14" t="s">
        <v>41</v>
      </c>
      <c r="B7" s="14"/>
      <c r="C7" s="14"/>
      <c r="D7" s="14"/>
      <c r="E7" s="14"/>
      <c r="F7" s="15"/>
      <c r="G7" s="15"/>
      <c r="H7" s="15"/>
      <c r="I7" s="48"/>
      <c r="J7" s="16" t="s">
        <v>267</v>
      </c>
    </row>
    <row r="8" spans="1:13" s="50" customFormat="1" ht="31.5" customHeight="1">
      <c r="A8" s="630" t="s">
        <v>94</v>
      </c>
      <c r="B8" s="641" t="s">
        <v>482</v>
      </c>
      <c r="C8" s="642"/>
      <c r="D8" s="642"/>
      <c r="E8" s="643"/>
      <c r="F8" s="641" t="s">
        <v>502</v>
      </c>
      <c r="G8" s="642"/>
      <c r="H8" s="642"/>
      <c r="I8" s="643"/>
      <c r="J8" s="636" t="s">
        <v>235</v>
      </c>
    </row>
    <row r="9" spans="1:13" s="50" customFormat="1" ht="38.25" customHeight="1">
      <c r="A9" s="631"/>
      <c r="B9" s="427" t="s">
        <v>397</v>
      </c>
      <c r="C9" s="427" t="s">
        <v>432</v>
      </c>
      <c r="D9" s="427" t="s">
        <v>398</v>
      </c>
      <c r="E9" s="639" t="s">
        <v>396</v>
      </c>
      <c r="F9" s="427" t="s">
        <v>397</v>
      </c>
      <c r="G9" s="427" t="s">
        <v>432</v>
      </c>
      <c r="H9" s="427" t="s">
        <v>398</v>
      </c>
      <c r="I9" s="639" t="s">
        <v>396</v>
      </c>
      <c r="J9" s="637"/>
    </row>
    <row r="10" spans="1:13" s="50" customFormat="1" ht="30" customHeight="1">
      <c r="A10" s="632"/>
      <c r="B10" s="428" t="s">
        <v>399</v>
      </c>
      <c r="C10" s="428" t="s">
        <v>480</v>
      </c>
      <c r="D10" s="428" t="s">
        <v>400</v>
      </c>
      <c r="E10" s="640"/>
      <c r="F10" s="428" t="s">
        <v>399</v>
      </c>
      <c r="G10" s="428" t="s">
        <v>480</v>
      </c>
      <c r="H10" s="428" t="s">
        <v>400</v>
      </c>
      <c r="I10" s="640"/>
      <c r="J10" s="638"/>
    </row>
    <row r="11" spans="1:13" s="53" customFormat="1" ht="23.25" customHeight="1" thickBot="1">
      <c r="A11" s="66" t="s">
        <v>88</v>
      </c>
      <c r="B11" s="51">
        <v>100548</v>
      </c>
      <c r="C11" s="51">
        <v>130649</v>
      </c>
      <c r="D11" s="51">
        <v>11</v>
      </c>
      <c r="E11" s="52">
        <f t="shared" ref="E11:E21" si="0">SUM(B11:D11)</f>
        <v>231208</v>
      </c>
      <c r="F11" s="51">
        <v>102609</v>
      </c>
      <c r="G11" s="51">
        <v>155687</v>
      </c>
      <c r="H11" s="51">
        <v>180</v>
      </c>
      <c r="I11" s="52">
        <f t="shared" ref="I11:I21" si="1">SUM(F11:H11)</f>
        <v>258476</v>
      </c>
      <c r="J11" s="127" t="s">
        <v>126</v>
      </c>
    </row>
    <row r="12" spans="1:13" s="53" customFormat="1" ht="23.25" customHeight="1" thickBot="1">
      <c r="A12" s="67" t="s">
        <v>89</v>
      </c>
      <c r="B12" s="54">
        <v>24758</v>
      </c>
      <c r="C12" s="54">
        <v>66083</v>
      </c>
      <c r="D12" s="54">
        <v>440</v>
      </c>
      <c r="E12" s="55">
        <f t="shared" si="0"/>
        <v>91281</v>
      </c>
      <c r="F12" s="54">
        <v>32731</v>
      </c>
      <c r="G12" s="54">
        <v>147299</v>
      </c>
      <c r="H12" s="54">
        <v>175</v>
      </c>
      <c r="I12" s="55">
        <f t="shared" si="1"/>
        <v>180205</v>
      </c>
      <c r="J12" s="108" t="s">
        <v>70</v>
      </c>
      <c r="M12" s="425"/>
    </row>
    <row r="13" spans="1:13" s="53" customFormat="1" ht="23.25" customHeight="1" thickBot="1">
      <c r="A13" s="66" t="s">
        <v>90</v>
      </c>
      <c r="B13" s="51">
        <v>138219</v>
      </c>
      <c r="C13" s="51">
        <v>7224</v>
      </c>
      <c r="D13" s="51">
        <v>560</v>
      </c>
      <c r="E13" s="52">
        <f t="shared" si="0"/>
        <v>146003</v>
      </c>
      <c r="F13" s="51">
        <v>152257</v>
      </c>
      <c r="G13" s="51">
        <v>11832</v>
      </c>
      <c r="H13" s="51">
        <v>568</v>
      </c>
      <c r="I13" s="52">
        <f t="shared" si="1"/>
        <v>164657</v>
      </c>
      <c r="J13" s="127" t="s">
        <v>71</v>
      </c>
      <c r="M13" s="426"/>
    </row>
    <row r="14" spans="1:13" s="53" customFormat="1" ht="23.25" customHeight="1" thickBot="1">
      <c r="A14" s="67" t="s">
        <v>372</v>
      </c>
      <c r="B14" s="54">
        <v>608011</v>
      </c>
      <c r="C14" s="54">
        <v>16470</v>
      </c>
      <c r="D14" s="54">
        <v>13986</v>
      </c>
      <c r="E14" s="55">
        <f t="shared" si="0"/>
        <v>638467</v>
      </c>
      <c r="F14" s="54">
        <v>636197</v>
      </c>
      <c r="G14" s="54">
        <v>22435</v>
      </c>
      <c r="H14" s="54">
        <v>15924</v>
      </c>
      <c r="I14" s="55">
        <f t="shared" si="1"/>
        <v>674556</v>
      </c>
      <c r="J14" s="108" t="s">
        <v>72</v>
      </c>
      <c r="M14" s="425"/>
    </row>
    <row r="15" spans="1:13" s="53" customFormat="1" ht="23.25" customHeight="1" thickBot="1">
      <c r="A15" s="66" t="s">
        <v>373</v>
      </c>
      <c r="B15" s="51">
        <v>43896</v>
      </c>
      <c r="C15" s="51">
        <v>1017</v>
      </c>
      <c r="D15" s="51">
        <v>2429</v>
      </c>
      <c r="E15" s="52">
        <f t="shared" si="0"/>
        <v>47342</v>
      </c>
      <c r="F15" s="51">
        <v>49762</v>
      </c>
      <c r="G15" s="51">
        <v>1219</v>
      </c>
      <c r="H15" s="51">
        <v>1124</v>
      </c>
      <c r="I15" s="52">
        <f t="shared" si="1"/>
        <v>52105</v>
      </c>
      <c r="J15" s="127" t="s">
        <v>280</v>
      </c>
      <c r="M15" s="366"/>
    </row>
    <row r="16" spans="1:13" s="53" customFormat="1" ht="23.25" customHeight="1" thickBot="1">
      <c r="A16" s="67" t="s">
        <v>78</v>
      </c>
      <c r="B16" s="54">
        <v>114384</v>
      </c>
      <c r="C16" s="54">
        <v>739</v>
      </c>
      <c r="D16" s="54">
        <v>29865</v>
      </c>
      <c r="E16" s="55">
        <f t="shared" si="0"/>
        <v>144988</v>
      </c>
      <c r="F16" s="54">
        <v>136190</v>
      </c>
      <c r="G16" s="54">
        <v>1866</v>
      </c>
      <c r="H16" s="54">
        <v>9134</v>
      </c>
      <c r="I16" s="55">
        <f t="shared" si="1"/>
        <v>147190</v>
      </c>
      <c r="J16" s="108" t="s">
        <v>73</v>
      </c>
    </row>
    <row r="17" spans="1:10" s="53" customFormat="1" ht="23.25" customHeight="1" thickBot="1">
      <c r="A17" s="66" t="s">
        <v>374</v>
      </c>
      <c r="B17" s="51">
        <v>36034</v>
      </c>
      <c r="C17" s="51">
        <v>485</v>
      </c>
      <c r="D17" s="51">
        <v>511</v>
      </c>
      <c r="E17" s="52">
        <f t="shared" si="0"/>
        <v>37030</v>
      </c>
      <c r="F17" s="51">
        <v>45860</v>
      </c>
      <c r="G17" s="51">
        <v>1137</v>
      </c>
      <c r="H17" s="51">
        <v>311</v>
      </c>
      <c r="I17" s="52">
        <f t="shared" si="1"/>
        <v>47308</v>
      </c>
      <c r="J17" s="127" t="s">
        <v>215</v>
      </c>
    </row>
    <row r="18" spans="1:10" s="53" customFormat="1" ht="38.25" thickBot="1">
      <c r="A18" s="67" t="s">
        <v>375</v>
      </c>
      <c r="B18" s="54">
        <v>6339</v>
      </c>
      <c r="C18" s="54">
        <v>14</v>
      </c>
      <c r="D18" s="54">
        <v>1099</v>
      </c>
      <c r="E18" s="55">
        <f t="shared" si="0"/>
        <v>7452</v>
      </c>
      <c r="F18" s="54">
        <v>9215</v>
      </c>
      <c r="G18" s="54">
        <v>38</v>
      </c>
      <c r="H18" s="54">
        <v>288</v>
      </c>
      <c r="I18" s="55">
        <f t="shared" si="1"/>
        <v>9541</v>
      </c>
      <c r="J18" s="108" t="s">
        <v>216</v>
      </c>
    </row>
    <row r="19" spans="1:10" s="53" customFormat="1" ht="23.25" customHeight="1" thickBot="1">
      <c r="A19" s="66" t="s">
        <v>384</v>
      </c>
      <c r="B19" s="51">
        <v>15959</v>
      </c>
      <c r="C19" s="51">
        <v>74</v>
      </c>
      <c r="D19" s="51">
        <v>2705</v>
      </c>
      <c r="E19" s="52">
        <f t="shared" si="0"/>
        <v>18738</v>
      </c>
      <c r="F19" s="51">
        <v>21734</v>
      </c>
      <c r="G19" s="51">
        <v>165</v>
      </c>
      <c r="H19" s="51">
        <v>781</v>
      </c>
      <c r="I19" s="52">
        <f t="shared" si="1"/>
        <v>22680</v>
      </c>
      <c r="J19" s="127" t="s">
        <v>217</v>
      </c>
    </row>
    <row r="20" spans="1:10" s="53" customFormat="1" ht="23.25" customHeight="1" thickBot="1">
      <c r="A20" s="67" t="s">
        <v>95</v>
      </c>
      <c r="B20" s="54">
        <v>6530</v>
      </c>
      <c r="C20" s="54">
        <v>83</v>
      </c>
      <c r="D20" s="54">
        <v>244</v>
      </c>
      <c r="E20" s="55">
        <f t="shared" si="0"/>
        <v>6857</v>
      </c>
      <c r="F20" s="54">
        <v>10356</v>
      </c>
      <c r="G20" s="54">
        <v>159</v>
      </c>
      <c r="H20" s="54">
        <v>375</v>
      </c>
      <c r="I20" s="55">
        <f t="shared" si="1"/>
        <v>10890</v>
      </c>
      <c r="J20" s="108" t="s">
        <v>218</v>
      </c>
    </row>
    <row r="21" spans="1:10" s="53" customFormat="1" ht="23.25" customHeight="1">
      <c r="A21" s="68" t="s">
        <v>79</v>
      </c>
      <c r="B21" s="56">
        <v>4040</v>
      </c>
      <c r="C21" s="56">
        <v>64</v>
      </c>
      <c r="D21" s="56">
        <v>0</v>
      </c>
      <c r="E21" s="57">
        <f t="shared" si="0"/>
        <v>4104</v>
      </c>
      <c r="F21" s="56">
        <v>3812</v>
      </c>
      <c r="G21" s="56">
        <v>129</v>
      </c>
      <c r="H21" s="56">
        <v>4</v>
      </c>
      <c r="I21" s="57">
        <f t="shared" si="1"/>
        <v>3945</v>
      </c>
      <c r="J21" s="128" t="s">
        <v>74</v>
      </c>
    </row>
    <row r="22" spans="1:10" s="53" customFormat="1" ht="23.25" customHeight="1">
      <c r="A22" s="69" t="s">
        <v>11</v>
      </c>
      <c r="B22" s="58">
        <f>SUM(B11:B21)</f>
        <v>1098718</v>
      </c>
      <c r="C22" s="58">
        <f>SUM(C11:C21)</f>
        <v>222902</v>
      </c>
      <c r="D22" s="58">
        <f>SUM(D11:D21)</f>
        <v>51850</v>
      </c>
      <c r="E22" s="58">
        <f t="shared" ref="E22:I22" si="2">SUM(E11:E21)</f>
        <v>1373470</v>
      </c>
      <c r="F22" s="58">
        <f t="shared" si="2"/>
        <v>1200723</v>
      </c>
      <c r="G22" s="58">
        <f t="shared" si="2"/>
        <v>341966</v>
      </c>
      <c r="H22" s="58">
        <f t="shared" si="2"/>
        <v>28864</v>
      </c>
      <c r="I22" s="58">
        <f t="shared" si="2"/>
        <v>1571553</v>
      </c>
      <c r="J22" s="129" t="s">
        <v>12</v>
      </c>
    </row>
    <row r="23" spans="1:10" s="537" customFormat="1" ht="23.25" customHeight="1">
      <c r="A23" s="535"/>
      <c r="B23" s="57"/>
      <c r="C23" s="57"/>
      <c r="D23" s="57"/>
      <c r="E23" s="57"/>
      <c r="F23" s="57"/>
      <c r="G23" s="57"/>
      <c r="H23" s="57"/>
      <c r="I23" s="57"/>
      <c r="J23" s="536"/>
    </row>
    <row r="24" spans="1:10" ht="21.75">
      <c r="A24" s="627" t="s">
        <v>449</v>
      </c>
      <c r="B24" s="627"/>
      <c r="C24" s="627"/>
      <c r="D24" s="627"/>
      <c r="E24" s="627"/>
      <c r="F24" s="627"/>
      <c r="G24" s="627"/>
      <c r="H24" s="627"/>
      <c r="I24" s="627"/>
      <c r="J24" s="627"/>
    </row>
    <row r="25" spans="1:10" ht="21.75">
      <c r="A25" s="627" t="s">
        <v>507</v>
      </c>
      <c r="B25" s="627"/>
      <c r="C25" s="627"/>
      <c r="D25" s="627"/>
      <c r="E25" s="627"/>
      <c r="F25" s="627"/>
      <c r="G25" s="627"/>
      <c r="H25" s="627"/>
      <c r="I25" s="627"/>
      <c r="J25" s="627"/>
    </row>
    <row r="26" spans="1:10" ht="15">
      <c r="A26" s="628" t="s">
        <v>450</v>
      </c>
      <c r="B26" s="628"/>
      <c r="C26" s="628"/>
      <c r="D26" s="628"/>
      <c r="E26" s="628"/>
      <c r="F26" s="628"/>
      <c r="G26" s="628"/>
      <c r="H26" s="628"/>
      <c r="I26" s="628"/>
      <c r="J26" s="628"/>
    </row>
    <row r="27" spans="1:10" ht="15">
      <c r="A27" s="628" t="s">
        <v>506</v>
      </c>
      <c r="B27" s="628"/>
      <c r="C27" s="628"/>
      <c r="D27" s="628"/>
      <c r="E27" s="628"/>
      <c r="F27" s="628"/>
      <c r="G27" s="628"/>
      <c r="H27" s="628"/>
      <c r="I27" s="628"/>
      <c r="J27" s="628"/>
    </row>
    <row r="28" spans="1:10" ht="24.95" customHeight="1">
      <c r="A28" s="71"/>
      <c r="B28" s="71"/>
      <c r="C28" s="71"/>
      <c r="D28" s="71"/>
      <c r="E28" s="71"/>
      <c r="F28" s="71"/>
      <c r="G28" s="71"/>
      <c r="H28" s="71"/>
      <c r="I28" s="71"/>
      <c r="J28" s="71"/>
    </row>
    <row r="29" spans="1:10" ht="24.95" customHeight="1">
      <c r="A29" s="71"/>
      <c r="B29" s="71"/>
      <c r="C29" s="71"/>
      <c r="D29" s="71"/>
      <c r="E29" s="71"/>
      <c r="F29" s="71"/>
      <c r="G29" s="71"/>
      <c r="H29" s="71"/>
      <c r="I29" s="71"/>
      <c r="J29" s="71"/>
    </row>
    <row r="30" spans="1:10" ht="24.95" customHeight="1">
      <c r="A30" s="71"/>
      <c r="B30" s="71"/>
      <c r="C30" s="71"/>
      <c r="D30" s="71"/>
      <c r="E30" s="71"/>
      <c r="F30" s="71"/>
      <c r="G30" s="71"/>
      <c r="H30" s="71"/>
      <c r="I30" s="71"/>
      <c r="J30" s="71"/>
    </row>
    <row r="31" spans="1:10" ht="24.95" customHeight="1">
      <c r="A31" s="71"/>
      <c r="B31" s="71"/>
      <c r="C31" s="71"/>
      <c r="D31" s="71"/>
      <c r="E31" s="71"/>
      <c r="F31" s="71"/>
      <c r="G31" s="71"/>
      <c r="H31" s="71"/>
      <c r="I31" s="71"/>
      <c r="J31" s="71"/>
    </row>
    <row r="32" spans="1:10" ht="24.95" customHeight="1">
      <c r="A32" s="71"/>
      <c r="B32" s="71"/>
      <c r="C32" s="71"/>
      <c r="D32" s="71"/>
      <c r="E32" s="71"/>
      <c r="F32" s="71"/>
      <c r="G32" s="71"/>
      <c r="H32" s="71"/>
      <c r="I32" s="71"/>
      <c r="J32" s="71"/>
    </row>
    <row r="33" spans="1:10" ht="24.95" customHeight="1">
      <c r="A33" s="71"/>
      <c r="B33" s="71"/>
      <c r="C33" s="71"/>
      <c r="D33" s="71"/>
      <c r="E33" s="71"/>
      <c r="F33" s="71"/>
      <c r="G33" s="71"/>
      <c r="H33" s="71"/>
      <c r="I33" s="71"/>
      <c r="J33" s="71"/>
    </row>
    <row r="34" spans="1:10" ht="24.95" customHeight="1">
      <c r="A34" s="71"/>
      <c r="B34" s="71"/>
      <c r="C34" s="71"/>
      <c r="D34" s="71"/>
      <c r="E34" s="71"/>
      <c r="F34" s="71"/>
      <c r="G34" s="71"/>
      <c r="H34" s="71"/>
      <c r="I34" s="71"/>
      <c r="J34" s="71"/>
    </row>
    <row r="35" spans="1:10" ht="24.95" customHeight="1">
      <c r="A35" s="71"/>
      <c r="B35" s="71"/>
      <c r="C35" s="71"/>
      <c r="D35" s="71"/>
      <c r="E35" s="71"/>
      <c r="F35" s="71"/>
      <c r="G35" s="71"/>
      <c r="H35" s="71"/>
      <c r="I35" s="71"/>
      <c r="J35" s="71"/>
    </row>
    <row r="36" spans="1:10" ht="24.95" customHeight="1">
      <c r="A36" s="71"/>
      <c r="B36" s="71"/>
      <c r="C36" s="71"/>
      <c r="D36" s="71"/>
      <c r="E36" s="71"/>
      <c r="F36" s="71"/>
      <c r="G36" s="71"/>
      <c r="H36" s="71"/>
      <c r="I36" s="71"/>
      <c r="J36" s="71"/>
    </row>
    <row r="37" spans="1:10" ht="24.95" customHeight="1">
      <c r="A37" s="71"/>
      <c r="B37" s="71"/>
      <c r="C37" s="71"/>
      <c r="D37" s="71"/>
      <c r="E37" s="71"/>
      <c r="F37" s="71"/>
      <c r="G37" s="71"/>
      <c r="H37" s="71"/>
      <c r="I37" s="71"/>
      <c r="J37" s="71"/>
    </row>
    <row r="38" spans="1:10" ht="18" customHeight="1">
      <c r="A38" s="71"/>
      <c r="B38" s="71"/>
      <c r="C38" s="71"/>
      <c r="D38" s="71"/>
      <c r="E38" s="71"/>
      <c r="F38" s="71"/>
      <c r="G38" s="71"/>
      <c r="H38" s="71"/>
      <c r="I38" s="71"/>
      <c r="J38" s="71"/>
    </row>
    <row r="39" spans="1:10" ht="29.25" customHeight="1">
      <c r="A39" s="71"/>
      <c r="B39" s="71"/>
      <c r="C39" s="71"/>
      <c r="D39" s="71"/>
      <c r="E39" s="71"/>
      <c r="F39" s="71"/>
      <c r="G39" s="71"/>
      <c r="H39" s="71"/>
      <c r="I39" s="71"/>
      <c r="J39" s="71"/>
    </row>
    <row r="40" spans="1:10" ht="24.95" customHeight="1">
      <c r="A40" s="71"/>
      <c r="B40" s="71"/>
      <c r="C40" s="71"/>
      <c r="D40" s="71"/>
      <c r="E40" s="71"/>
      <c r="F40" s="71"/>
      <c r="G40" s="71"/>
      <c r="H40" s="71"/>
      <c r="I40" s="71"/>
      <c r="J40" s="71"/>
    </row>
    <row r="41" spans="1:10" ht="24.95" customHeight="1">
      <c r="A41" s="71"/>
      <c r="B41" s="71"/>
      <c r="C41" s="71"/>
      <c r="D41" s="71"/>
      <c r="E41" s="71"/>
      <c r="F41" s="71"/>
      <c r="G41" s="71"/>
      <c r="H41" s="71"/>
      <c r="I41" s="71"/>
      <c r="J41" s="71"/>
    </row>
    <row r="42" spans="1:10" ht="24.95" customHeight="1">
      <c r="A42" s="71"/>
      <c r="B42" s="71"/>
      <c r="C42" s="71"/>
      <c r="D42" s="71"/>
      <c r="E42" s="71"/>
      <c r="F42" s="71"/>
      <c r="G42" s="71"/>
      <c r="H42" s="71"/>
      <c r="I42" s="71"/>
      <c r="J42" s="71"/>
    </row>
    <row r="43" spans="1:10" ht="24.95" customHeight="1">
      <c r="A43" s="71"/>
      <c r="B43" s="71"/>
      <c r="C43" s="71"/>
      <c r="D43" s="71"/>
      <c r="E43" s="71"/>
      <c r="F43" s="71"/>
      <c r="G43" s="71"/>
      <c r="H43" s="71"/>
      <c r="I43" s="71"/>
      <c r="J43" s="71"/>
    </row>
    <row r="44" spans="1:10" ht="24.95" customHeight="1">
      <c r="A44" s="614" t="s">
        <v>409</v>
      </c>
      <c r="B44" s="614"/>
      <c r="C44" s="614"/>
      <c r="D44" s="614"/>
      <c r="E44" s="614"/>
      <c r="F44" s="614"/>
      <c r="G44" s="614"/>
      <c r="H44" s="614"/>
      <c r="I44" s="614"/>
      <c r="J44" s="614"/>
    </row>
    <row r="47" spans="1:10" ht="24.95" customHeight="1">
      <c r="A47" s="59" t="s">
        <v>227</v>
      </c>
      <c r="F47" s="70">
        <f>I21</f>
        <v>3945</v>
      </c>
    </row>
    <row r="48" spans="1:10" ht="24.95" customHeight="1">
      <c r="A48" s="59" t="s">
        <v>230</v>
      </c>
      <c r="F48" s="70">
        <f>I20</f>
        <v>10890</v>
      </c>
    </row>
    <row r="49" spans="1:8" ht="24.95" customHeight="1">
      <c r="A49" s="59" t="s">
        <v>386</v>
      </c>
      <c r="F49" s="70">
        <f>I19</f>
        <v>22680</v>
      </c>
    </row>
    <row r="50" spans="1:8" ht="24.95" customHeight="1">
      <c r="A50" s="59" t="s">
        <v>229</v>
      </c>
      <c r="F50" s="70">
        <f>I18</f>
        <v>9541</v>
      </c>
    </row>
    <row r="51" spans="1:8" ht="24.95" customHeight="1">
      <c r="A51" s="59" t="s">
        <v>228</v>
      </c>
      <c r="F51" s="70">
        <f>I17</f>
        <v>47308</v>
      </c>
    </row>
    <row r="52" spans="1:8" ht="24.95" customHeight="1">
      <c r="A52" s="59" t="s">
        <v>108</v>
      </c>
      <c r="F52" s="70">
        <f>I16</f>
        <v>147190</v>
      </c>
    </row>
    <row r="53" spans="1:8" ht="24.95" customHeight="1">
      <c r="A53" s="59" t="s">
        <v>107</v>
      </c>
      <c r="F53" s="70">
        <f>I15</f>
        <v>52105</v>
      </c>
    </row>
    <row r="54" spans="1:8" ht="24.95" customHeight="1">
      <c r="A54" s="59" t="s">
        <v>106</v>
      </c>
      <c r="F54" s="70">
        <f>I14</f>
        <v>674556</v>
      </c>
    </row>
    <row r="55" spans="1:8" ht="24.95" customHeight="1">
      <c r="A55" s="59" t="s">
        <v>105</v>
      </c>
      <c r="F55" s="70">
        <f>I13</f>
        <v>164657</v>
      </c>
    </row>
    <row r="56" spans="1:8" ht="24.95" customHeight="1">
      <c r="A56" s="59" t="s">
        <v>104</v>
      </c>
      <c r="F56" s="70">
        <f>I12</f>
        <v>180205</v>
      </c>
    </row>
    <row r="57" spans="1:8" ht="24.95" customHeight="1">
      <c r="A57" s="59" t="s">
        <v>271</v>
      </c>
      <c r="F57" s="70">
        <f>I11</f>
        <v>258476</v>
      </c>
    </row>
    <row r="58" spans="1:8" ht="24.95" customHeight="1">
      <c r="F58" s="70">
        <f>SUM(F47:F57)</f>
        <v>1571553</v>
      </c>
      <c r="H58" s="70">
        <f>F58-I22</f>
        <v>0</v>
      </c>
    </row>
    <row r="61" spans="1:8" ht="24.95" customHeight="1">
      <c r="F61" s="163"/>
      <c r="G61" s="70"/>
    </row>
  </sheetData>
  <mergeCells count="15">
    <mergeCell ref="A3:J3"/>
    <mergeCell ref="A4:J4"/>
    <mergeCell ref="A5:J5"/>
    <mergeCell ref="A6:J6"/>
    <mergeCell ref="J8:J10"/>
    <mergeCell ref="I9:I10"/>
    <mergeCell ref="F8:I8"/>
    <mergeCell ref="B8:E8"/>
    <mergeCell ref="E9:E10"/>
    <mergeCell ref="A26:J26"/>
    <mergeCell ref="A27:J27"/>
    <mergeCell ref="A44:J44"/>
    <mergeCell ref="A8:A10"/>
    <mergeCell ref="A24:J24"/>
    <mergeCell ref="A25:J25"/>
  </mergeCells>
  <printOptions horizontalCentered="1"/>
  <pageMargins left="0" right="0" top="0.47244094488188981" bottom="0" header="0" footer="0"/>
  <pageSetup paperSize="9" scale="94" orientation="landscape" r:id="rId1"/>
  <headerFooter>
    <oddFooter>&amp;C_&amp;P_</oddFooter>
  </headerFooter>
  <rowBreaks count="1" manualBreakCount="1">
    <brk id="22"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1"/>
  <sheetViews>
    <sheetView rightToLeft="1" view="pageBreakPreview" zoomScaleNormal="100" zoomScaleSheetLayoutView="100" workbookViewId="0">
      <selection activeCell="D15" sqref="D15"/>
    </sheetView>
  </sheetViews>
  <sheetFormatPr defaultRowHeight="24.95" customHeight="1"/>
  <cols>
    <col min="1" max="1" width="20.42578125" style="59" customWidth="1"/>
    <col min="2" max="9" width="12" style="59" customWidth="1"/>
    <col min="10" max="10" width="24.42578125" style="59" customWidth="1"/>
    <col min="11" max="252" width="9.140625" style="59"/>
    <col min="253" max="253" width="20.7109375" style="59" customWidth="1"/>
    <col min="254" max="256" width="9.7109375" style="59" customWidth="1"/>
    <col min="257" max="257" width="12" style="59" bestFit="1" customWidth="1"/>
    <col min="258" max="258" width="10.42578125" style="59" bestFit="1" customWidth="1"/>
    <col min="259" max="260" width="12" style="59" bestFit="1" customWidth="1"/>
    <col min="261" max="261" width="10.42578125" style="59" bestFit="1" customWidth="1"/>
    <col min="262" max="262" width="12" style="59" bestFit="1" customWidth="1"/>
    <col min="263" max="263" width="20.7109375" style="59" customWidth="1"/>
    <col min="264" max="508" width="9.140625" style="59"/>
    <col min="509" max="509" width="20.7109375" style="59" customWidth="1"/>
    <col min="510" max="512" width="9.7109375" style="59" customWidth="1"/>
    <col min="513" max="513" width="12" style="59" bestFit="1" customWidth="1"/>
    <col min="514" max="514" width="10.42578125" style="59" bestFit="1" customWidth="1"/>
    <col min="515" max="516" width="12" style="59" bestFit="1" customWidth="1"/>
    <col min="517" max="517" width="10.42578125" style="59" bestFit="1" customWidth="1"/>
    <col min="518" max="518" width="12" style="59" bestFit="1" customWidth="1"/>
    <col min="519" max="519" width="20.7109375" style="59" customWidth="1"/>
    <col min="520" max="764" width="9.140625" style="59"/>
    <col min="765" max="765" width="20.7109375" style="59" customWidth="1"/>
    <col min="766" max="768" width="9.7109375" style="59" customWidth="1"/>
    <col min="769" max="769" width="12" style="59" bestFit="1" customWidth="1"/>
    <col min="770" max="770" width="10.42578125" style="59" bestFit="1" customWidth="1"/>
    <col min="771" max="772" width="12" style="59" bestFit="1" customWidth="1"/>
    <col min="773" max="773" width="10.42578125" style="59" bestFit="1" customWidth="1"/>
    <col min="774" max="774" width="12" style="59" bestFit="1" customWidth="1"/>
    <col min="775" max="775" width="20.7109375" style="59" customWidth="1"/>
    <col min="776" max="1020" width="9.140625" style="59"/>
    <col min="1021" max="1021" width="20.7109375" style="59" customWidth="1"/>
    <col min="1022" max="1024" width="9.7109375" style="59" customWidth="1"/>
    <col min="1025" max="1025" width="12" style="59" bestFit="1" customWidth="1"/>
    <col min="1026" max="1026" width="10.42578125" style="59" bestFit="1" customWidth="1"/>
    <col min="1027" max="1028" width="12" style="59" bestFit="1" customWidth="1"/>
    <col min="1029" max="1029" width="10.42578125" style="59" bestFit="1" customWidth="1"/>
    <col min="1030" max="1030" width="12" style="59" bestFit="1" customWidth="1"/>
    <col min="1031" max="1031" width="20.7109375" style="59" customWidth="1"/>
    <col min="1032" max="1276" width="9.140625" style="59"/>
    <col min="1277" max="1277" width="20.7109375" style="59" customWidth="1"/>
    <col min="1278" max="1280" width="9.7109375" style="59" customWidth="1"/>
    <col min="1281" max="1281" width="12" style="59" bestFit="1" customWidth="1"/>
    <col min="1282" max="1282" width="10.42578125" style="59" bestFit="1" customWidth="1"/>
    <col min="1283" max="1284" width="12" style="59" bestFit="1" customWidth="1"/>
    <col min="1285" max="1285" width="10.42578125" style="59" bestFit="1" customWidth="1"/>
    <col min="1286" max="1286" width="12" style="59" bestFit="1" customWidth="1"/>
    <col min="1287" max="1287" width="20.7109375" style="59" customWidth="1"/>
    <col min="1288" max="1532" width="9.140625" style="59"/>
    <col min="1533" max="1533" width="20.7109375" style="59" customWidth="1"/>
    <col min="1534" max="1536" width="9.7109375" style="59" customWidth="1"/>
    <col min="1537" max="1537" width="12" style="59" bestFit="1" customWidth="1"/>
    <col min="1538" max="1538" width="10.42578125" style="59" bestFit="1" customWidth="1"/>
    <col min="1539" max="1540" width="12" style="59" bestFit="1" customWidth="1"/>
    <col min="1541" max="1541" width="10.42578125" style="59" bestFit="1" customWidth="1"/>
    <col min="1542" max="1542" width="12" style="59" bestFit="1" customWidth="1"/>
    <col min="1543" max="1543" width="20.7109375" style="59" customWidth="1"/>
    <col min="1544" max="1788" width="9.140625" style="59"/>
    <col min="1789" max="1789" width="20.7109375" style="59" customWidth="1"/>
    <col min="1790" max="1792" width="9.7109375" style="59" customWidth="1"/>
    <col min="1793" max="1793" width="12" style="59" bestFit="1" customWidth="1"/>
    <col min="1794" max="1794" width="10.42578125" style="59" bestFit="1" customWidth="1"/>
    <col min="1795" max="1796" width="12" style="59" bestFit="1" customWidth="1"/>
    <col min="1797" max="1797" width="10.42578125" style="59" bestFit="1" customWidth="1"/>
    <col min="1798" max="1798" width="12" style="59" bestFit="1" customWidth="1"/>
    <col min="1799" max="1799" width="20.7109375" style="59" customWidth="1"/>
    <col min="1800" max="2044" width="9.140625" style="59"/>
    <col min="2045" max="2045" width="20.7109375" style="59" customWidth="1"/>
    <col min="2046" max="2048" width="9.7109375" style="59" customWidth="1"/>
    <col min="2049" max="2049" width="12" style="59" bestFit="1" customWidth="1"/>
    <col min="2050" max="2050" width="10.42578125" style="59" bestFit="1" customWidth="1"/>
    <col min="2051" max="2052" width="12" style="59" bestFit="1" customWidth="1"/>
    <col min="2053" max="2053" width="10.42578125" style="59" bestFit="1" customWidth="1"/>
    <col min="2054" max="2054" width="12" style="59" bestFit="1" customWidth="1"/>
    <col min="2055" max="2055" width="20.7109375" style="59" customWidth="1"/>
    <col min="2056" max="2300" width="9.140625" style="59"/>
    <col min="2301" max="2301" width="20.7109375" style="59" customWidth="1"/>
    <col min="2302" max="2304" width="9.7109375" style="59" customWidth="1"/>
    <col min="2305" max="2305" width="12" style="59" bestFit="1" customWidth="1"/>
    <col min="2306" max="2306" width="10.42578125" style="59" bestFit="1" customWidth="1"/>
    <col min="2307" max="2308" width="12" style="59" bestFit="1" customWidth="1"/>
    <col min="2309" max="2309" width="10.42578125" style="59" bestFit="1" customWidth="1"/>
    <col min="2310" max="2310" width="12" style="59" bestFit="1" customWidth="1"/>
    <col min="2311" max="2311" width="20.7109375" style="59" customWidth="1"/>
    <col min="2312" max="2556" width="9.140625" style="59"/>
    <col min="2557" max="2557" width="20.7109375" style="59" customWidth="1"/>
    <col min="2558" max="2560" width="9.7109375" style="59" customWidth="1"/>
    <col min="2561" max="2561" width="12" style="59" bestFit="1" customWidth="1"/>
    <col min="2562" max="2562" width="10.42578125" style="59" bestFit="1" customWidth="1"/>
    <col min="2563" max="2564" width="12" style="59" bestFit="1" customWidth="1"/>
    <col min="2565" max="2565" width="10.42578125" style="59" bestFit="1" customWidth="1"/>
    <col min="2566" max="2566" width="12" style="59" bestFit="1" customWidth="1"/>
    <col min="2567" max="2567" width="20.7109375" style="59" customWidth="1"/>
    <col min="2568" max="2812" width="9.140625" style="59"/>
    <col min="2813" max="2813" width="20.7109375" style="59" customWidth="1"/>
    <col min="2814" max="2816" width="9.7109375" style="59" customWidth="1"/>
    <col min="2817" max="2817" width="12" style="59" bestFit="1" customWidth="1"/>
    <col min="2818" max="2818" width="10.42578125" style="59" bestFit="1" customWidth="1"/>
    <col min="2819" max="2820" width="12" style="59" bestFit="1" customWidth="1"/>
    <col min="2821" max="2821" width="10.42578125" style="59" bestFit="1" customWidth="1"/>
    <col min="2822" max="2822" width="12" style="59" bestFit="1" customWidth="1"/>
    <col min="2823" max="2823" width="20.7109375" style="59" customWidth="1"/>
    <col min="2824" max="3068" width="9.140625" style="59"/>
    <col min="3069" max="3069" width="20.7109375" style="59" customWidth="1"/>
    <col min="3070" max="3072" width="9.7109375" style="59" customWidth="1"/>
    <col min="3073" max="3073" width="12" style="59" bestFit="1" customWidth="1"/>
    <col min="3074" max="3074" width="10.42578125" style="59" bestFit="1" customWidth="1"/>
    <col min="3075" max="3076" width="12" style="59" bestFit="1" customWidth="1"/>
    <col min="3077" max="3077" width="10.42578125" style="59" bestFit="1" customWidth="1"/>
    <col min="3078" max="3078" width="12" style="59" bestFit="1" customWidth="1"/>
    <col min="3079" max="3079" width="20.7109375" style="59" customWidth="1"/>
    <col min="3080" max="3324" width="9.140625" style="59"/>
    <col min="3325" max="3325" width="20.7109375" style="59" customWidth="1"/>
    <col min="3326" max="3328" width="9.7109375" style="59" customWidth="1"/>
    <col min="3329" max="3329" width="12" style="59" bestFit="1" customWidth="1"/>
    <col min="3330" max="3330" width="10.42578125" style="59" bestFit="1" customWidth="1"/>
    <col min="3331" max="3332" width="12" style="59" bestFit="1" customWidth="1"/>
    <col min="3333" max="3333" width="10.42578125" style="59" bestFit="1" customWidth="1"/>
    <col min="3334" max="3334" width="12" style="59" bestFit="1" customWidth="1"/>
    <col min="3335" max="3335" width="20.7109375" style="59" customWidth="1"/>
    <col min="3336" max="3580" width="9.140625" style="59"/>
    <col min="3581" max="3581" width="20.7109375" style="59" customWidth="1"/>
    <col min="3582" max="3584" width="9.7109375" style="59" customWidth="1"/>
    <col min="3585" max="3585" width="12" style="59" bestFit="1" customWidth="1"/>
    <col min="3586" max="3586" width="10.42578125" style="59" bestFit="1" customWidth="1"/>
    <col min="3587" max="3588" width="12" style="59" bestFit="1" customWidth="1"/>
    <col min="3589" max="3589" width="10.42578125" style="59" bestFit="1" customWidth="1"/>
    <col min="3590" max="3590" width="12" style="59" bestFit="1" customWidth="1"/>
    <col min="3591" max="3591" width="20.7109375" style="59" customWidth="1"/>
    <col min="3592" max="3836" width="9.140625" style="59"/>
    <col min="3837" max="3837" width="20.7109375" style="59" customWidth="1"/>
    <col min="3838" max="3840" width="9.7109375" style="59" customWidth="1"/>
    <col min="3841" max="3841" width="12" style="59" bestFit="1" customWidth="1"/>
    <col min="3842" max="3842" width="10.42578125" style="59" bestFit="1" customWidth="1"/>
    <col min="3843" max="3844" width="12" style="59" bestFit="1" customWidth="1"/>
    <col min="3845" max="3845" width="10.42578125" style="59" bestFit="1" customWidth="1"/>
    <col min="3846" max="3846" width="12" style="59" bestFit="1" customWidth="1"/>
    <col min="3847" max="3847" width="20.7109375" style="59" customWidth="1"/>
    <col min="3848" max="4092" width="9.140625" style="59"/>
    <col min="4093" max="4093" width="20.7109375" style="59" customWidth="1"/>
    <col min="4094" max="4096" width="9.7109375" style="59" customWidth="1"/>
    <col min="4097" max="4097" width="12" style="59" bestFit="1" customWidth="1"/>
    <col min="4098" max="4098" width="10.42578125" style="59" bestFit="1" customWidth="1"/>
    <col min="4099" max="4100" width="12" style="59" bestFit="1" customWidth="1"/>
    <col min="4101" max="4101" width="10.42578125" style="59" bestFit="1" customWidth="1"/>
    <col min="4102" max="4102" width="12" style="59" bestFit="1" customWidth="1"/>
    <col min="4103" max="4103" width="20.7109375" style="59" customWidth="1"/>
    <col min="4104" max="4348" width="9.140625" style="59"/>
    <col min="4349" max="4349" width="20.7109375" style="59" customWidth="1"/>
    <col min="4350" max="4352" width="9.7109375" style="59" customWidth="1"/>
    <col min="4353" max="4353" width="12" style="59" bestFit="1" customWidth="1"/>
    <col min="4354" max="4354" width="10.42578125" style="59" bestFit="1" customWidth="1"/>
    <col min="4355" max="4356" width="12" style="59" bestFit="1" customWidth="1"/>
    <col min="4357" max="4357" width="10.42578125" style="59" bestFit="1" customWidth="1"/>
    <col min="4358" max="4358" width="12" style="59" bestFit="1" customWidth="1"/>
    <col min="4359" max="4359" width="20.7109375" style="59" customWidth="1"/>
    <col min="4360" max="4604" width="9.140625" style="59"/>
    <col min="4605" max="4605" width="20.7109375" style="59" customWidth="1"/>
    <col min="4606" max="4608" width="9.7109375" style="59" customWidth="1"/>
    <col min="4609" max="4609" width="12" style="59" bestFit="1" customWidth="1"/>
    <col min="4610" max="4610" width="10.42578125" style="59" bestFit="1" customWidth="1"/>
    <col min="4611" max="4612" width="12" style="59" bestFit="1" customWidth="1"/>
    <col min="4613" max="4613" width="10.42578125" style="59" bestFit="1" customWidth="1"/>
    <col min="4614" max="4614" width="12" style="59" bestFit="1" customWidth="1"/>
    <col min="4615" max="4615" width="20.7109375" style="59" customWidth="1"/>
    <col min="4616" max="4860" width="9.140625" style="59"/>
    <col min="4861" max="4861" width="20.7109375" style="59" customWidth="1"/>
    <col min="4862" max="4864" width="9.7109375" style="59" customWidth="1"/>
    <col min="4865" max="4865" width="12" style="59" bestFit="1" customWidth="1"/>
    <col min="4866" max="4866" width="10.42578125" style="59" bestFit="1" customWidth="1"/>
    <col min="4867" max="4868" width="12" style="59" bestFit="1" customWidth="1"/>
    <col min="4869" max="4869" width="10.42578125" style="59" bestFit="1" customWidth="1"/>
    <col min="4870" max="4870" width="12" style="59" bestFit="1" customWidth="1"/>
    <col min="4871" max="4871" width="20.7109375" style="59" customWidth="1"/>
    <col min="4872" max="5116" width="9.140625" style="59"/>
    <col min="5117" max="5117" width="20.7109375" style="59" customWidth="1"/>
    <col min="5118" max="5120" width="9.7109375" style="59" customWidth="1"/>
    <col min="5121" max="5121" width="12" style="59" bestFit="1" customWidth="1"/>
    <col min="5122" max="5122" width="10.42578125" style="59" bestFit="1" customWidth="1"/>
    <col min="5123" max="5124" width="12" style="59" bestFit="1" customWidth="1"/>
    <col min="5125" max="5125" width="10.42578125" style="59" bestFit="1" customWidth="1"/>
    <col min="5126" max="5126" width="12" style="59" bestFit="1" customWidth="1"/>
    <col min="5127" max="5127" width="20.7109375" style="59" customWidth="1"/>
    <col min="5128" max="5372" width="9.140625" style="59"/>
    <col min="5373" max="5373" width="20.7109375" style="59" customWidth="1"/>
    <col min="5374" max="5376" width="9.7109375" style="59" customWidth="1"/>
    <col min="5377" max="5377" width="12" style="59" bestFit="1" customWidth="1"/>
    <col min="5378" max="5378" width="10.42578125" style="59" bestFit="1" customWidth="1"/>
    <col min="5379" max="5380" width="12" style="59" bestFit="1" customWidth="1"/>
    <col min="5381" max="5381" width="10.42578125" style="59" bestFit="1" customWidth="1"/>
    <col min="5382" max="5382" width="12" style="59" bestFit="1" customWidth="1"/>
    <col min="5383" max="5383" width="20.7109375" style="59" customWidth="1"/>
    <col min="5384" max="5628" width="9.140625" style="59"/>
    <col min="5629" max="5629" width="20.7109375" style="59" customWidth="1"/>
    <col min="5630" max="5632" width="9.7109375" style="59" customWidth="1"/>
    <col min="5633" max="5633" width="12" style="59" bestFit="1" customWidth="1"/>
    <col min="5634" max="5634" width="10.42578125" style="59" bestFit="1" customWidth="1"/>
    <col min="5635" max="5636" width="12" style="59" bestFit="1" customWidth="1"/>
    <col min="5637" max="5637" width="10.42578125" style="59" bestFit="1" customWidth="1"/>
    <col min="5638" max="5638" width="12" style="59" bestFit="1" customWidth="1"/>
    <col min="5639" max="5639" width="20.7109375" style="59" customWidth="1"/>
    <col min="5640" max="5884" width="9.140625" style="59"/>
    <col min="5885" max="5885" width="20.7109375" style="59" customWidth="1"/>
    <col min="5886" max="5888" width="9.7109375" style="59" customWidth="1"/>
    <col min="5889" max="5889" width="12" style="59" bestFit="1" customWidth="1"/>
    <col min="5890" max="5890" width="10.42578125" style="59" bestFit="1" customWidth="1"/>
    <col min="5891" max="5892" width="12" style="59" bestFit="1" customWidth="1"/>
    <col min="5893" max="5893" width="10.42578125" style="59" bestFit="1" customWidth="1"/>
    <col min="5894" max="5894" width="12" style="59" bestFit="1" customWidth="1"/>
    <col min="5895" max="5895" width="20.7109375" style="59" customWidth="1"/>
    <col min="5896" max="6140" width="9.140625" style="59"/>
    <col min="6141" max="6141" width="20.7109375" style="59" customWidth="1"/>
    <col min="6142" max="6144" width="9.7109375" style="59" customWidth="1"/>
    <col min="6145" max="6145" width="12" style="59" bestFit="1" customWidth="1"/>
    <col min="6146" max="6146" width="10.42578125" style="59" bestFit="1" customWidth="1"/>
    <col min="6147" max="6148" width="12" style="59" bestFit="1" customWidth="1"/>
    <col min="6149" max="6149" width="10.42578125" style="59" bestFit="1" customWidth="1"/>
    <col min="6150" max="6150" width="12" style="59" bestFit="1" customWidth="1"/>
    <col min="6151" max="6151" width="20.7109375" style="59" customWidth="1"/>
    <col min="6152" max="6396" width="9.140625" style="59"/>
    <col min="6397" max="6397" width="20.7109375" style="59" customWidth="1"/>
    <col min="6398" max="6400" width="9.7109375" style="59" customWidth="1"/>
    <col min="6401" max="6401" width="12" style="59" bestFit="1" customWidth="1"/>
    <col min="6402" max="6402" width="10.42578125" style="59" bestFit="1" customWidth="1"/>
    <col min="6403" max="6404" width="12" style="59" bestFit="1" customWidth="1"/>
    <col min="6405" max="6405" width="10.42578125" style="59" bestFit="1" customWidth="1"/>
    <col min="6406" max="6406" width="12" style="59" bestFit="1" customWidth="1"/>
    <col min="6407" max="6407" width="20.7109375" style="59" customWidth="1"/>
    <col min="6408" max="6652" width="9.140625" style="59"/>
    <col min="6653" max="6653" width="20.7109375" style="59" customWidth="1"/>
    <col min="6654" max="6656" width="9.7109375" style="59" customWidth="1"/>
    <col min="6657" max="6657" width="12" style="59" bestFit="1" customWidth="1"/>
    <col min="6658" max="6658" width="10.42578125" style="59" bestFit="1" customWidth="1"/>
    <col min="6659" max="6660" width="12" style="59" bestFit="1" customWidth="1"/>
    <col min="6661" max="6661" width="10.42578125" style="59" bestFit="1" customWidth="1"/>
    <col min="6662" max="6662" width="12" style="59" bestFit="1" customWidth="1"/>
    <col min="6663" max="6663" width="20.7109375" style="59" customWidth="1"/>
    <col min="6664" max="6908" width="9.140625" style="59"/>
    <col min="6909" max="6909" width="20.7109375" style="59" customWidth="1"/>
    <col min="6910" max="6912" width="9.7109375" style="59" customWidth="1"/>
    <col min="6913" max="6913" width="12" style="59" bestFit="1" customWidth="1"/>
    <col min="6914" max="6914" width="10.42578125" style="59" bestFit="1" customWidth="1"/>
    <col min="6915" max="6916" width="12" style="59" bestFit="1" customWidth="1"/>
    <col min="6917" max="6917" width="10.42578125" style="59" bestFit="1" customWidth="1"/>
    <col min="6918" max="6918" width="12" style="59" bestFit="1" customWidth="1"/>
    <col min="6919" max="6919" width="20.7109375" style="59" customWidth="1"/>
    <col min="6920" max="7164" width="9.140625" style="59"/>
    <col min="7165" max="7165" width="20.7109375" style="59" customWidth="1"/>
    <col min="7166" max="7168" width="9.7109375" style="59" customWidth="1"/>
    <col min="7169" max="7169" width="12" style="59" bestFit="1" customWidth="1"/>
    <col min="7170" max="7170" width="10.42578125" style="59" bestFit="1" customWidth="1"/>
    <col min="7171" max="7172" width="12" style="59" bestFit="1" customWidth="1"/>
    <col min="7173" max="7173" width="10.42578125" style="59" bestFit="1" customWidth="1"/>
    <col min="7174" max="7174" width="12" style="59" bestFit="1" customWidth="1"/>
    <col min="7175" max="7175" width="20.7109375" style="59" customWidth="1"/>
    <col min="7176" max="7420" width="9.140625" style="59"/>
    <col min="7421" max="7421" width="20.7109375" style="59" customWidth="1"/>
    <col min="7422" max="7424" width="9.7109375" style="59" customWidth="1"/>
    <col min="7425" max="7425" width="12" style="59" bestFit="1" customWidth="1"/>
    <col min="7426" max="7426" width="10.42578125" style="59" bestFit="1" customWidth="1"/>
    <col min="7427" max="7428" width="12" style="59" bestFit="1" customWidth="1"/>
    <col min="7429" max="7429" width="10.42578125" style="59" bestFit="1" customWidth="1"/>
    <col min="7430" max="7430" width="12" style="59" bestFit="1" customWidth="1"/>
    <col min="7431" max="7431" width="20.7109375" style="59" customWidth="1"/>
    <col min="7432" max="7676" width="9.140625" style="59"/>
    <col min="7677" max="7677" width="20.7109375" style="59" customWidth="1"/>
    <col min="7678" max="7680" width="9.7109375" style="59" customWidth="1"/>
    <col min="7681" max="7681" width="12" style="59" bestFit="1" customWidth="1"/>
    <col min="7682" max="7682" width="10.42578125" style="59" bestFit="1" customWidth="1"/>
    <col min="7683" max="7684" width="12" style="59" bestFit="1" customWidth="1"/>
    <col min="7685" max="7685" width="10.42578125" style="59" bestFit="1" customWidth="1"/>
    <col min="7686" max="7686" width="12" style="59" bestFit="1" customWidth="1"/>
    <col min="7687" max="7687" width="20.7109375" style="59" customWidth="1"/>
    <col min="7688" max="7932" width="9.140625" style="59"/>
    <col min="7933" max="7933" width="20.7109375" style="59" customWidth="1"/>
    <col min="7934" max="7936" width="9.7109375" style="59" customWidth="1"/>
    <col min="7937" max="7937" width="12" style="59" bestFit="1" customWidth="1"/>
    <col min="7938" max="7938" width="10.42578125" style="59" bestFit="1" customWidth="1"/>
    <col min="7939" max="7940" width="12" style="59" bestFit="1" customWidth="1"/>
    <col min="7941" max="7941" width="10.42578125" style="59" bestFit="1" customWidth="1"/>
    <col min="7942" max="7942" width="12" style="59" bestFit="1" customWidth="1"/>
    <col min="7943" max="7943" width="20.7109375" style="59" customWidth="1"/>
    <col min="7944" max="8188" width="9.140625" style="59"/>
    <col min="8189" max="8189" width="20.7109375" style="59" customWidth="1"/>
    <col min="8190" max="8192" width="9.7109375" style="59" customWidth="1"/>
    <col min="8193" max="8193" width="12" style="59" bestFit="1" customWidth="1"/>
    <col min="8194" max="8194" width="10.42578125" style="59" bestFit="1" customWidth="1"/>
    <col min="8195" max="8196" width="12" style="59" bestFit="1" customWidth="1"/>
    <col min="8197" max="8197" width="10.42578125" style="59" bestFit="1" customWidth="1"/>
    <col min="8198" max="8198" width="12" style="59" bestFit="1" customWidth="1"/>
    <col min="8199" max="8199" width="20.7109375" style="59" customWidth="1"/>
    <col min="8200" max="8444" width="9.140625" style="59"/>
    <col min="8445" max="8445" width="20.7109375" style="59" customWidth="1"/>
    <col min="8446" max="8448" width="9.7109375" style="59" customWidth="1"/>
    <col min="8449" max="8449" width="12" style="59" bestFit="1" customWidth="1"/>
    <col min="8450" max="8450" width="10.42578125" style="59" bestFit="1" customWidth="1"/>
    <col min="8451" max="8452" width="12" style="59" bestFit="1" customWidth="1"/>
    <col min="8453" max="8453" width="10.42578125" style="59" bestFit="1" customWidth="1"/>
    <col min="8454" max="8454" width="12" style="59" bestFit="1" customWidth="1"/>
    <col min="8455" max="8455" width="20.7109375" style="59" customWidth="1"/>
    <col min="8456" max="8700" width="9.140625" style="59"/>
    <col min="8701" max="8701" width="20.7109375" style="59" customWidth="1"/>
    <col min="8702" max="8704" width="9.7109375" style="59" customWidth="1"/>
    <col min="8705" max="8705" width="12" style="59" bestFit="1" customWidth="1"/>
    <col min="8706" max="8706" width="10.42578125" style="59" bestFit="1" customWidth="1"/>
    <col min="8707" max="8708" width="12" style="59" bestFit="1" customWidth="1"/>
    <col min="8709" max="8709" width="10.42578125" style="59" bestFit="1" customWidth="1"/>
    <col min="8710" max="8710" width="12" style="59" bestFit="1" customWidth="1"/>
    <col min="8711" max="8711" width="20.7109375" style="59" customWidth="1"/>
    <col min="8712" max="8956" width="9.140625" style="59"/>
    <col min="8957" max="8957" width="20.7109375" style="59" customWidth="1"/>
    <col min="8958" max="8960" width="9.7109375" style="59" customWidth="1"/>
    <col min="8961" max="8961" width="12" style="59" bestFit="1" customWidth="1"/>
    <col min="8962" max="8962" width="10.42578125" style="59" bestFit="1" customWidth="1"/>
    <col min="8963" max="8964" width="12" style="59" bestFit="1" customWidth="1"/>
    <col min="8965" max="8965" width="10.42578125" style="59" bestFit="1" customWidth="1"/>
    <col min="8966" max="8966" width="12" style="59" bestFit="1" customWidth="1"/>
    <col min="8967" max="8967" width="20.7109375" style="59" customWidth="1"/>
    <col min="8968" max="9212" width="9.140625" style="59"/>
    <col min="9213" max="9213" width="20.7109375" style="59" customWidth="1"/>
    <col min="9214" max="9216" width="9.7109375" style="59" customWidth="1"/>
    <col min="9217" max="9217" width="12" style="59" bestFit="1" customWidth="1"/>
    <col min="9218" max="9218" width="10.42578125" style="59" bestFit="1" customWidth="1"/>
    <col min="9219" max="9220" width="12" style="59" bestFit="1" customWidth="1"/>
    <col min="9221" max="9221" width="10.42578125" style="59" bestFit="1" customWidth="1"/>
    <col min="9222" max="9222" width="12" style="59" bestFit="1" customWidth="1"/>
    <col min="9223" max="9223" width="20.7109375" style="59" customWidth="1"/>
    <col min="9224" max="9468" width="9.140625" style="59"/>
    <col min="9469" max="9469" width="20.7109375" style="59" customWidth="1"/>
    <col min="9470" max="9472" width="9.7109375" style="59" customWidth="1"/>
    <col min="9473" max="9473" width="12" style="59" bestFit="1" customWidth="1"/>
    <col min="9474" max="9474" width="10.42578125" style="59" bestFit="1" customWidth="1"/>
    <col min="9475" max="9476" width="12" style="59" bestFit="1" customWidth="1"/>
    <col min="9477" max="9477" width="10.42578125" style="59" bestFit="1" customWidth="1"/>
    <col min="9478" max="9478" width="12" style="59" bestFit="1" customWidth="1"/>
    <col min="9479" max="9479" width="20.7109375" style="59" customWidth="1"/>
    <col min="9480" max="9724" width="9.140625" style="59"/>
    <col min="9725" max="9725" width="20.7109375" style="59" customWidth="1"/>
    <col min="9726" max="9728" width="9.7109375" style="59" customWidth="1"/>
    <col min="9729" max="9729" width="12" style="59" bestFit="1" customWidth="1"/>
    <col min="9730" max="9730" width="10.42578125" style="59" bestFit="1" customWidth="1"/>
    <col min="9731" max="9732" width="12" style="59" bestFit="1" customWidth="1"/>
    <col min="9733" max="9733" width="10.42578125" style="59" bestFit="1" customWidth="1"/>
    <col min="9734" max="9734" width="12" style="59" bestFit="1" customWidth="1"/>
    <col min="9735" max="9735" width="20.7109375" style="59" customWidth="1"/>
    <col min="9736" max="9980" width="9.140625" style="59"/>
    <col min="9981" max="9981" width="20.7109375" style="59" customWidth="1"/>
    <col min="9982" max="9984" width="9.7109375" style="59" customWidth="1"/>
    <col min="9985" max="9985" width="12" style="59" bestFit="1" customWidth="1"/>
    <col min="9986" max="9986" width="10.42578125" style="59" bestFit="1" customWidth="1"/>
    <col min="9987" max="9988" width="12" style="59" bestFit="1" customWidth="1"/>
    <col min="9989" max="9989" width="10.42578125" style="59" bestFit="1" customWidth="1"/>
    <col min="9990" max="9990" width="12" style="59" bestFit="1" customWidth="1"/>
    <col min="9991" max="9991" width="20.7109375" style="59" customWidth="1"/>
    <col min="9992" max="10236" width="9.140625" style="59"/>
    <col min="10237" max="10237" width="20.7109375" style="59" customWidth="1"/>
    <col min="10238" max="10240" width="9.7109375" style="59" customWidth="1"/>
    <col min="10241" max="10241" width="12" style="59" bestFit="1" customWidth="1"/>
    <col min="10242" max="10242" width="10.42578125" style="59" bestFit="1" customWidth="1"/>
    <col min="10243" max="10244" width="12" style="59" bestFit="1" customWidth="1"/>
    <col min="10245" max="10245" width="10.42578125" style="59" bestFit="1" customWidth="1"/>
    <col min="10246" max="10246" width="12" style="59" bestFit="1" customWidth="1"/>
    <col min="10247" max="10247" width="20.7109375" style="59" customWidth="1"/>
    <col min="10248" max="10492" width="9.140625" style="59"/>
    <col min="10493" max="10493" width="20.7109375" style="59" customWidth="1"/>
    <col min="10494" max="10496" width="9.7109375" style="59" customWidth="1"/>
    <col min="10497" max="10497" width="12" style="59" bestFit="1" customWidth="1"/>
    <col min="10498" max="10498" width="10.42578125" style="59" bestFit="1" customWidth="1"/>
    <col min="10499" max="10500" width="12" style="59" bestFit="1" customWidth="1"/>
    <col min="10501" max="10501" width="10.42578125" style="59" bestFit="1" customWidth="1"/>
    <col min="10502" max="10502" width="12" style="59" bestFit="1" customWidth="1"/>
    <col min="10503" max="10503" width="20.7109375" style="59" customWidth="1"/>
    <col min="10504" max="10748" width="9.140625" style="59"/>
    <col min="10749" max="10749" width="20.7109375" style="59" customWidth="1"/>
    <col min="10750" max="10752" width="9.7109375" style="59" customWidth="1"/>
    <col min="10753" max="10753" width="12" style="59" bestFit="1" customWidth="1"/>
    <col min="10754" max="10754" width="10.42578125" style="59" bestFit="1" customWidth="1"/>
    <col min="10755" max="10756" width="12" style="59" bestFit="1" customWidth="1"/>
    <col min="10757" max="10757" width="10.42578125" style="59" bestFit="1" customWidth="1"/>
    <col min="10758" max="10758" width="12" style="59" bestFit="1" customWidth="1"/>
    <col min="10759" max="10759" width="20.7109375" style="59" customWidth="1"/>
    <col min="10760" max="11004" width="9.140625" style="59"/>
    <col min="11005" max="11005" width="20.7109375" style="59" customWidth="1"/>
    <col min="11006" max="11008" width="9.7109375" style="59" customWidth="1"/>
    <col min="11009" max="11009" width="12" style="59" bestFit="1" customWidth="1"/>
    <col min="11010" max="11010" width="10.42578125" style="59" bestFit="1" customWidth="1"/>
    <col min="11011" max="11012" width="12" style="59" bestFit="1" customWidth="1"/>
    <col min="11013" max="11013" width="10.42578125" style="59" bestFit="1" customWidth="1"/>
    <col min="11014" max="11014" width="12" style="59" bestFit="1" customWidth="1"/>
    <col min="11015" max="11015" width="20.7109375" style="59" customWidth="1"/>
    <col min="11016" max="11260" width="9.140625" style="59"/>
    <col min="11261" max="11261" width="20.7109375" style="59" customWidth="1"/>
    <col min="11262" max="11264" width="9.7109375" style="59" customWidth="1"/>
    <col min="11265" max="11265" width="12" style="59" bestFit="1" customWidth="1"/>
    <col min="11266" max="11266" width="10.42578125" style="59" bestFit="1" customWidth="1"/>
    <col min="11267" max="11268" width="12" style="59" bestFit="1" customWidth="1"/>
    <col min="11269" max="11269" width="10.42578125" style="59" bestFit="1" customWidth="1"/>
    <col min="11270" max="11270" width="12" style="59" bestFit="1" customWidth="1"/>
    <col min="11271" max="11271" width="20.7109375" style="59" customWidth="1"/>
    <col min="11272" max="11516" width="9.140625" style="59"/>
    <col min="11517" max="11517" width="20.7109375" style="59" customWidth="1"/>
    <col min="11518" max="11520" width="9.7109375" style="59" customWidth="1"/>
    <col min="11521" max="11521" width="12" style="59" bestFit="1" customWidth="1"/>
    <col min="11522" max="11522" width="10.42578125" style="59" bestFit="1" customWidth="1"/>
    <col min="11523" max="11524" width="12" style="59" bestFit="1" customWidth="1"/>
    <col min="11525" max="11525" width="10.42578125" style="59" bestFit="1" customWidth="1"/>
    <col min="11526" max="11526" width="12" style="59" bestFit="1" customWidth="1"/>
    <col min="11527" max="11527" width="20.7109375" style="59" customWidth="1"/>
    <col min="11528" max="11772" width="9.140625" style="59"/>
    <col min="11773" max="11773" width="20.7109375" style="59" customWidth="1"/>
    <col min="11774" max="11776" width="9.7109375" style="59" customWidth="1"/>
    <col min="11777" max="11777" width="12" style="59" bestFit="1" customWidth="1"/>
    <col min="11778" max="11778" width="10.42578125" style="59" bestFit="1" customWidth="1"/>
    <col min="11779" max="11780" width="12" style="59" bestFit="1" customWidth="1"/>
    <col min="11781" max="11781" width="10.42578125" style="59" bestFit="1" customWidth="1"/>
    <col min="11782" max="11782" width="12" style="59" bestFit="1" customWidth="1"/>
    <col min="11783" max="11783" width="20.7109375" style="59" customWidth="1"/>
    <col min="11784" max="12028" width="9.140625" style="59"/>
    <col min="12029" max="12029" width="20.7109375" style="59" customWidth="1"/>
    <col min="12030" max="12032" width="9.7109375" style="59" customWidth="1"/>
    <col min="12033" max="12033" width="12" style="59" bestFit="1" customWidth="1"/>
    <col min="12034" max="12034" width="10.42578125" style="59" bestFit="1" customWidth="1"/>
    <col min="12035" max="12036" width="12" style="59" bestFit="1" customWidth="1"/>
    <col min="12037" max="12037" width="10.42578125" style="59" bestFit="1" customWidth="1"/>
    <col min="12038" max="12038" width="12" style="59" bestFit="1" customWidth="1"/>
    <col min="12039" max="12039" width="20.7109375" style="59" customWidth="1"/>
    <col min="12040" max="12284" width="9.140625" style="59"/>
    <col min="12285" max="12285" width="20.7109375" style="59" customWidth="1"/>
    <col min="12286" max="12288" width="9.7109375" style="59" customWidth="1"/>
    <col min="12289" max="12289" width="12" style="59" bestFit="1" customWidth="1"/>
    <col min="12290" max="12290" width="10.42578125" style="59" bestFit="1" customWidth="1"/>
    <col min="12291" max="12292" width="12" style="59" bestFit="1" customWidth="1"/>
    <col min="12293" max="12293" width="10.42578125" style="59" bestFit="1" customWidth="1"/>
    <col min="12294" max="12294" width="12" style="59" bestFit="1" customWidth="1"/>
    <col min="12295" max="12295" width="20.7109375" style="59" customWidth="1"/>
    <col min="12296" max="12540" width="9.140625" style="59"/>
    <col min="12541" max="12541" width="20.7109375" style="59" customWidth="1"/>
    <col min="12542" max="12544" width="9.7109375" style="59" customWidth="1"/>
    <col min="12545" max="12545" width="12" style="59" bestFit="1" customWidth="1"/>
    <col min="12546" max="12546" width="10.42578125" style="59" bestFit="1" customWidth="1"/>
    <col min="12547" max="12548" width="12" style="59" bestFit="1" customWidth="1"/>
    <col min="12549" max="12549" width="10.42578125" style="59" bestFit="1" customWidth="1"/>
    <col min="12550" max="12550" width="12" style="59" bestFit="1" customWidth="1"/>
    <col min="12551" max="12551" width="20.7109375" style="59" customWidth="1"/>
    <col min="12552" max="12796" width="9.140625" style="59"/>
    <col min="12797" max="12797" width="20.7109375" style="59" customWidth="1"/>
    <col min="12798" max="12800" width="9.7109375" style="59" customWidth="1"/>
    <col min="12801" max="12801" width="12" style="59" bestFit="1" customWidth="1"/>
    <col min="12802" max="12802" width="10.42578125" style="59" bestFit="1" customWidth="1"/>
    <col min="12803" max="12804" width="12" style="59" bestFit="1" customWidth="1"/>
    <col min="12805" max="12805" width="10.42578125" style="59" bestFit="1" customWidth="1"/>
    <col min="12806" max="12806" width="12" style="59" bestFit="1" customWidth="1"/>
    <col min="12807" max="12807" width="20.7109375" style="59" customWidth="1"/>
    <col min="12808" max="13052" width="9.140625" style="59"/>
    <col min="13053" max="13053" width="20.7109375" style="59" customWidth="1"/>
    <col min="13054" max="13056" width="9.7109375" style="59" customWidth="1"/>
    <col min="13057" max="13057" width="12" style="59" bestFit="1" customWidth="1"/>
    <col min="13058" max="13058" width="10.42578125" style="59" bestFit="1" customWidth="1"/>
    <col min="13059" max="13060" width="12" style="59" bestFit="1" customWidth="1"/>
    <col min="13061" max="13061" width="10.42578125" style="59" bestFit="1" customWidth="1"/>
    <col min="13062" max="13062" width="12" style="59" bestFit="1" customWidth="1"/>
    <col min="13063" max="13063" width="20.7109375" style="59" customWidth="1"/>
    <col min="13064" max="13308" width="9.140625" style="59"/>
    <col min="13309" max="13309" width="20.7109375" style="59" customWidth="1"/>
    <col min="13310" max="13312" width="9.7109375" style="59" customWidth="1"/>
    <col min="13313" max="13313" width="12" style="59" bestFit="1" customWidth="1"/>
    <col min="13314" max="13314" width="10.42578125" style="59" bestFit="1" customWidth="1"/>
    <col min="13315" max="13316" width="12" style="59" bestFit="1" customWidth="1"/>
    <col min="13317" max="13317" width="10.42578125" style="59" bestFit="1" customWidth="1"/>
    <col min="13318" max="13318" width="12" style="59" bestFit="1" customWidth="1"/>
    <col min="13319" max="13319" width="20.7109375" style="59" customWidth="1"/>
    <col min="13320" max="13564" width="9.140625" style="59"/>
    <col min="13565" max="13565" width="20.7109375" style="59" customWidth="1"/>
    <col min="13566" max="13568" width="9.7109375" style="59" customWidth="1"/>
    <col min="13569" max="13569" width="12" style="59" bestFit="1" customWidth="1"/>
    <col min="13570" max="13570" width="10.42578125" style="59" bestFit="1" customWidth="1"/>
    <col min="13571" max="13572" width="12" style="59" bestFit="1" customWidth="1"/>
    <col min="13573" max="13573" width="10.42578125" style="59" bestFit="1" customWidth="1"/>
    <col min="13574" max="13574" width="12" style="59" bestFit="1" customWidth="1"/>
    <col min="13575" max="13575" width="20.7109375" style="59" customWidth="1"/>
    <col min="13576" max="13820" width="9.140625" style="59"/>
    <col min="13821" max="13821" width="20.7109375" style="59" customWidth="1"/>
    <col min="13822" max="13824" width="9.7109375" style="59" customWidth="1"/>
    <col min="13825" max="13825" width="12" style="59" bestFit="1" customWidth="1"/>
    <col min="13826" max="13826" width="10.42578125" style="59" bestFit="1" customWidth="1"/>
    <col min="13827" max="13828" width="12" style="59" bestFit="1" customWidth="1"/>
    <col min="13829" max="13829" width="10.42578125" style="59" bestFit="1" customWidth="1"/>
    <col min="13830" max="13830" width="12" style="59" bestFit="1" customWidth="1"/>
    <col min="13831" max="13831" width="20.7109375" style="59" customWidth="1"/>
    <col min="13832" max="14076" width="9.140625" style="59"/>
    <col min="14077" max="14077" width="20.7109375" style="59" customWidth="1"/>
    <col min="14078" max="14080" width="9.7109375" style="59" customWidth="1"/>
    <col min="14081" max="14081" width="12" style="59" bestFit="1" customWidth="1"/>
    <col min="14082" max="14082" width="10.42578125" style="59" bestFit="1" customWidth="1"/>
    <col min="14083" max="14084" width="12" style="59" bestFit="1" customWidth="1"/>
    <col min="14085" max="14085" width="10.42578125" style="59" bestFit="1" customWidth="1"/>
    <col min="14086" max="14086" width="12" style="59" bestFit="1" customWidth="1"/>
    <col min="14087" max="14087" width="20.7109375" style="59" customWidth="1"/>
    <col min="14088" max="14332" width="9.140625" style="59"/>
    <col min="14333" max="14333" width="20.7109375" style="59" customWidth="1"/>
    <col min="14334" max="14336" width="9.7109375" style="59" customWidth="1"/>
    <col min="14337" max="14337" width="12" style="59" bestFit="1" customWidth="1"/>
    <col min="14338" max="14338" width="10.42578125" style="59" bestFit="1" customWidth="1"/>
    <col min="14339" max="14340" width="12" style="59" bestFit="1" customWidth="1"/>
    <col min="14341" max="14341" width="10.42578125" style="59" bestFit="1" customWidth="1"/>
    <col min="14342" max="14342" width="12" style="59" bestFit="1" customWidth="1"/>
    <col min="14343" max="14343" width="20.7109375" style="59" customWidth="1"/>
    <col min="14344" max="14588" width="9.140625" style="59"/>
    <col min="14589" max="14589" width="20.7109375" style="59" customWidth="1"/>
    <col min="14590" max="14592" width="9.7109375" style="59" customWidth="1"/>
    <col min="14593" max="14593" width="12" style="59" bestFit="1" customWidth="1"/>
    <col min="14594" max="14594" width="10.42578125" style="59" bestFit="1" customWidth="1"/>
    <col min="14595" max="14596" width="12" style="59" bestFit="1" customWidth="1"/>
    <col min="14597" max="14597" width="10.42578125" style="59" bestFit="1" customWidth="1"/>
    <col min="14598" max="14598" width="12" style="59" bestFit="1" customWidth="1"/>
    <col min="14599" max="14599" width="20.7109375" style="59" customWidth="1"/>
    <col min="14600" max="14844" width="9.140625" style="59"/>
    <col min="14845" max="14845" width="20.7109375" style="59" customWidth="1"/>
    <col min="14846" max="14848" width="9.7109375" style="59" customWidth="1"/>
    <col min="14849" max="14849" width="12" style="59" bestFit="1" customWidth="1"/>
    <col min="14850" max="14850" width="10.42578125" style="59" bestFit="1" customWidth="1"/>
    <col min="14851" max="14852" width="12" style="59" bestFit="1" customWidth="1"/>
    <col min="14853" max="14853" width="10.42578125" style="59" bestFit="1" customWidth="1"/>
    <col min="14854" max="14854" width="12" style="59" bestFit="1" customWidth="1"/>
    <col min="14855" max="14855" width="20.7109375" style="59" customWidth="1"/>
    <col min="14856" max="15100" width="9.140625" style="59"/>
    <col min="15101" max="15101" width="20.7109375" style="59" customWidth="1"/>
    <col min="15102" max="15104" width="9.7109375" style="59" customWidth="1"/>
    <col min="15105" max="15105" width="12" style="59" bestFit="1" customWidth="1"/>
    <col min="15106" max="15106" width="10.42578125" style="59" bestFit="1" customWidth="1"/>
    <col min="15107" max="15108" width="12" style="59" bestFit="1" customWidth="1"/>
    <col min="15109" max="15109" width="10.42578125" style="59" bestFit="1" customWidth="1"/>
    <col min="15110" max="15110" width="12" style="59" bestFit="1" customWidth="1"/>
    <col min="15111" max="15111" width="20.7109375" style="59" customWidth="1"/>
    <col min="15112" max="15356" width="9.140625" style="59"/>
    <col min="15357" max="15357" width="20.7109375" style="59" customWidth="1"/>
    <col min="15358" max="15360" width="9.7109375" style="59" customWidth="1"/>
    <col min="15361" max="15361" width="12" style="59" bestFit="1" customWidth="1"/>
    <col min="15362" max="15362" width="10.42578125" style="59" bestFit="1" customWidth="1"/>
    <col min="15363" max="15364" width="12" style="59" bestFit="1" customWidth="1"/>
    <col min="15365" max="15365" width="10.42578125" style="59" bestFit="1" customWidth="1"/>
    <col min="15366" max="15366" width="12" style="59" bestFit="1" customWidth="1"/>
    <col min="15367" max="15367" width="20.7109375" style="59" customWidth="1"/>
    <col min="15368" max="15612" width="9.140625" style="59"/>
    <col min="15613" max="15613" width="20.7109375" style="59" customWidth="1"/>
    <col min="15614" max="15616" width="9.7109375" style="59" customWidth="1"/>
    <col min="15617" max="15617" width="12" style="59" bestFit="1" customWidth="1"/>
    <col min="15618" max="15618" width="10.42578125" style="59" bestFit="1" customWidth="1"/>
    <col min="15619" max="15620" width="12" style="59" bestFit="1" customWidth="1"/>
    <col min="15621" max="15621" width="10.42578125" style="59" bestFit="1" customWidth="1"/>
    <col min="15622" max="15622" width="12" style="59" bestFit="1" customWidth="1"/>
    <col min="15623" max="15623" width="20.7109375" style="59" customWidth="1"/>
    <col min="15624" max="15868" width="9.140625" style="59"/>
    <col min="15869" max="15869" width="20.7109375" style="59" customWidth="1"/>
    <col min="15870" max="15872" width="9.7109375" style="59" customWidth="1"/>
    <col min="15873" max="15873" width="12" style="59" bestFit="1" customWidth="1"/>
    <col min="15874" max="15874" width="10.42578125" style="59" bestFit="1" customWidth="1"/>
    <col min="15875" max="15876" width="12" style="59" bestFit="1" customWidth="1"/>
    <col min="15877" max="15877" width="10.42578125" style="59" bestFit="1" customWidth="1"/>
    <col min="15878" max="15878" width="12" style="59" bestFit="1" customWidth="1"/>
    <col min="15879" max="15879" width="20.7109375" style="59" customWidth="1"/>
    <col min="15880" max="16124" width="9.140625" style="59"/>
    <col min="16125" max="16125" width="20.7109375" style="59" customWidth="1"/>
    <col min="16126" max="16128" width="9.7109375" style="59" customWidth="1"/>
    <col min="16129" max="16129" width="12" style="59" bestFit="1" customWidth="1"/>
    <col min="16130" max="16130" width="10.42578125" style="59" bestFit="1" customWidth="1"/>
    <col min="16131" max="16132" width="12" style="59" bestFit="1" customWidth="1"/>
    <col min="16133" max="16133" width="10.42578125" style="59" bestFit="1" customWidth="1"/>
    <col min="16134" max="16134" width="12" style="59" bestFit="1" customWidth="1"/>
    <col min="16135" max="16135" width="20.7109375" style="59" customWidth="1"/>
    <col min="16136" max="16380" width="9.140625" style="59"/>
    <col min="16381" max="16384" width="9.140625" style="59" customWidth="1"/>
  </cols>
  <sheetData>
    <row r="1" spans="1:13" s="3" customFormat="1" ht="30.75">
      <c r="A1" s="444" t="s">
        <v>103</v>
      </c>
      <c r="B1" s="444"/>
      <c r="C1" s="444"/>
      <c r="D1" s="444"/>
      <c r="E1" s="444"/>
      <c r="F1" s="445"/>
      <c r="G1" s="445"/>
      <c r="H1" s="445"/>
      <c r="I1" s="445"/>
      <c r="J1" s="446" t="s">
        <v>102</v>
      </c>
    </row>
    <row r="2" spans="1:13" s="3" customFormat="1" ht="12" customHeight="1">
      <c r="A2" s="151"/>
      <c r="B2" s="151"/>
      <c r="C2" s="151"/>
      <c r="D2" s="151"/>
      <c r="E2" s="151"/>
      <c r="F2" s="152"/>
      <c r="G2" s="152"/>
      <c r="H2" s="152"/>
      <c r="I2" s="152"/>
      <c r="J2" s="152"/>
    </row>
    <row r="3" spans="1:13" s="45" customFormat="1" ht="17.25" customHeight="1">
      <c r="A3" s="617" t="s">
        <v>109</v>
      </c>
      <c r="B3" s="617"/>
      <c r="C3" s="617"/>
      <c r="D3" s="617"/>
      <c r="E3" s="617"/>
      <c r="F3" s="617"/>
      <c r="G3" s="617"/>
      <c r="H3" s="617"/>
      <c r="I3" s="617"/>
      <c r="J3" s="617"/>
    </row>
    <row r="4" spans="1:13" s="47" customFormat="1" ht="21.75">
      <c r="A4" s="633" t="s">
        <v>509</v>
      </c>
      <c r="B4" s="633"/>
      <c r="C4" s="633"/>
      <c r="D4" s="633"/>
      <c r="E4" s="633"/>
      <c r="F4" s="633"/>
      <c r="G4" s="633"/>
      <c r="H4" s="633"/>
      <c r="I4" s="633"/>
      <c r="J4" s="633"/>
      <c r="K4" s="46"/>
      <c r="L4" s="46"/>
    </row>
    <row r="5" spans="1:13" s="45" customFormat="1" ht="20.25">
      <c r="A5" s="634" t="s">
        <v>344</v>
      </c>
      <c r="B5" s="634"/>
      <c r="C5" s="634"/>
      <c r="D5" s="634"/>
      <c r="E5" s="634"/>
      <c r="F5" s="634"/>
      <c r="G5" s="634"/>
      <c r="H5" s="634"/>
      <c r="I5" s="634"/>
      <c r="J5" s="634"/>
    </row>
    <row r="6" spans="1:13" s="47" customFormat="1" ht="14.25" customHeight="1">
      <c r="A6" s="635" t="s">
        <v>510</v>
      </c>
      <c r="B6" s="635"/>
      <c r="C6" s="635"/>
      <c r="D6" s="635"/>
      <c r="E6" s="635"/>
      <c r="F6" s="635"/>
      <c r="G6" s="635"/>
      <c r="H6" s="635"/>
      <c r="I6" s="635"/>
      <c r="J6" s="635"/>
      <c r="K6" s="46"/>
      <c r="L6" s="46"/>
    </row>
    <row r="7" spans="1:13" s="45" customFormat="1" ht="17.25" customHeight="1">
      <c r="A7" s="14" t="s">
        <v>42</v>
      </c>
      <c r="B7" s="14"/>
      <c r="C7" s="14"/>
      <c r="D7" s="14"/>
      <c r="E7" s="14"/>
      <c r="F7" s="15"/>
      <c r="G7" s="15"/>
      <c r="H7" s="15"/>
      <c r="I7" s="48"/>
      <c r="J7" s="16" t="s">
        <v>268</v>
      </c>
    </row>
    <row r="8" spans="1:13" s="50" customFormat="1" ht="31.5" customHeight="1">
      <c r="A8" s="630" t="s">
        <v>94</v>
      </c>
      <c r="B8" s="641" t="s">
        <v>482</v>
      </c>
      <c r="C8" s="642"/>
      <c r="D8" s="642"/>
      <c r="E8" s="643"/>
      <c r="F8" s="641" t="s">
        <v>502</v>
      </c>
      <c r="G8" s="642"/>
      <c r="H8" s="642"/>
      <c r="I8" s="643"/>
      <c r="J8" s="636" t="s">
        <v>235</v>
      </c>
    </row>
    <row r="9" spans="1:13" s="50" customFormat="1" ht="38.25" customHeight="1">
      <c r="A9" s="631"/>
      <c r="B9" s="427" t="s">
        <v>397</v>
      </c>
      <c r="C9" s="427" t="s">
        <v>432</v>
      </c>
      <c r="D9" s="427" t="s">
        <v>398</v>
      </c>
      <c r="E9" s="639" t="s">
        <v>396</v>
      </c>
      <c r="F9" s="427" t="s">
        <v>397</v>
      </c>
      <c r="G9" s="427" t="s">
        <v>432</v>
      </c>
      <c r="H9" s="427" t="s">
        <v>398</v>
      </c>
      <c r="I9" s="639" t="s">
        <v>396</v>
      </c>
      <c r="J9" s="637"/>
    </row>
    <row r="10" spans="1:13" s="50" customFormat="1" ht="30" customHeight="1">
      <c r="A10" s="632"/>
      <c r="B10" s="428" t="s">
        <v>399</v>
      </c>
      <c r="C10" s="428" t="s">
        <v>480</v>
      </c>
      <c r="D10" s="428" t="s">
        <v>400</v>
      </c>
      <c r="E10" s="640"/>
      <c r="F10" s="428" t="s">
        <v>399</v>
      </c>
      <c r="G10" s="428" t="s">
        <v>480</v>
      </c>
      <c r="H10" s="428" t="s">
        <v>400</v>
      </c>
      <c r="I10" s="640"/>
      <c r="J10" s="638"/>
    </row>
    <row r="11" spans="1:13" s="53" customFormat="1" ht="23.25" customHeight="1" thickBot="1">
      <c r="A11" s="66" t="s">
        <v>88</v>
      </c>
      <c r="B11" s="51">
        <v>87757</v>
      </c>
      <c r="C11" s="51">
        <v>121553</v>
      </c>
      <c r="D11" s="51">
        <v>14</v>
      </c>
      <c r="E11" s="52">
        <f t="shared" ref="E11:E21" si="0">SUM(B11:D11)</f>
        <v>209324</v>
      </c>
      <c r="F11" s="51">
        <v>129052</v>
      </c>
      <c r="G11" s="51">
        <v>168405</v>
      </c>
      <c r="H11" s="51">
        <v>46</v>
      </c>
      <c r="I11" s="52">
        <f t="shared" ref="I11:I21" si="1">SUM(F11:H11)</f>
        <v>297503</v>
      </c>
      <c r="J11" s="127" t="s">
        <v>126</v>
      </c>
    </row>
    <row r="12" spans="1:13" s="53" customFormat="1" ht="23.25" customHeight="1" thickBot="1">
      <c r="A12" s="67" t="s">
        <v>89</v>
      </c>
      <c r="B12" s="54">
        <v>24341</v>
      </c>
      <c r="C12" s="54">
        <v>64849</v>
      </c>
      <c r="D12" s="54">
        <v>427</v>
      </c>
      <c r="E12" s="55">
        <f t="shared" si="0"/>
        <v>89617</v>
      </c>
      <c r="F12" s="54">
        <v>33352</v>
      </c>
      <c r="G12" s="54">
        <v>150069</v>
      </c>
      <c r="H12" s="54">
        <v>160</v>
      </c>
      <c r="I12" s="55">
        <f t="shared" si="1"/>
        <v>183581</v>
      </c>
      <c r="J12" s="108" t="s">
        <v>70</v>
      </c>
      <c r="M12" s="425"/>
    </row>
    <row r="13" spans="1:13" s="53" customFormat="1" ht="23.25" customHeight="1" thickBot="1">
      <c r="A13" s="66" t="s">
        <v>90</v>
      </c>
      <c r="B13" s="51">
        <v>130233</v>
      </c>
      <c r="C13" s="51">
        <v>7307</v>
      </c>
      <c r="D13" s="51">
        <v>534</v>
      </c>
      <c r="E13" s="52">
        <f t="shared" si="0"/>
        <v>138074</v>
      </c>
      <c r="F13" s="51">
        <v>241536</v>
      </c>
      <c r="G13" s="51">
        <v>17597</v>
      </c>
      <c r="H13" s="51">
        <v>558</v>
      </c>
      <c r="I13" s="52">
        <f t="shared" si="1"/>
        <v>259691</v>
      </c>
      <c r="J13" s="127" t="s">
        <v>71</v>
      </c>
      <c r="M13" s="426"/>
    </row>
    <row r="14" spans="1:13" s="53" customFormat="1" ht="23.25" customHeight="1" thickBot="1">
      <c r="A14" s="67" t="s">
        <v>372</v>
      </c>
      <c r="B14" s="54">
        <v>542611</v>
      </c>
      <c r="C14" s="54">
        <v>15492</v>
      </c>
      <c r="D14" s="54">
        <v>13676</v>
      </c>
      <c r="E14" s="55">
        <f t="shared" si="0"/>
        <v>571779</v>
      </c>
      <c r="F14" s="54">
        <v>693087</v>
      </c>
      <c r="G14" s="54">
        <v>25632</v>
      </c>
      <c r="H14" s="54">
        <v>15943</v>
      </c>
      <c r="I14" s="55">
        <f t="shared" si="1"/>
        <v>734662</v>
      </c>
      <c r="J14" s="108" t="s">
        <v>72</v>
      </c>
      <c r="M14" s="425"/>
    </row>
    <row r="15" spans="1:13" s="53" customFormat="1" ht="23.25" customHeight="1" thickBot="1">
      <c r="A15" s="66" t="s">
        <v>373</v>
      </c>
      <c r="B15" s="51">
        <v>34276</v>
      </c>
      <c r="C15" s="51">
        <v>850</v>
      </c>
      <c r="D15" s="51">
        <v>2446</v>
      </c>
      <c r="E15" s="52">
        <f t="shared" si="0"/>
        <v>37572</v>
      </c>
      <c r="F15" s="51">
        <v>43065</v>
      </c>
      <c r="G15" s="51">
        <v>1767</v>
      </c>
      <c r="H15" s="51">
        <v>1110</v>
      </c>
      <c r="I15" s="52">
        <f t="shared" si="1"/>
        <v>45942</v>
      </c>
      <c r="J15" s="127" t="s">
        <v>280</v>
      </c>
      <c r="M15" s="366"/>
    </row>
    <row r="16" spans="1:13" s="53" customFormat="1" ht="23.25" customHeight="1" thickBot="1">
      <c r="A16" s="67" t="s">
        <v>78</v>
      </c>
      <c r="B16" s="54">
        <v>107533</v>
      </c>
      <c r="C16" s="54">
        <v>784</v>
      </c>
      <c r="D16" s="54">
        <v>29633</v>
      </c>
      <c r="E16" s="55">
        <f t="shared" si="0"/>
        <v>137950</v>
      </c>
      <c r="F16" s="54">
        <v>153877</v>
      </c>
      <c r="G16" s="54">
        <v>1882</v>
      </c>
      <c r="H16" s="54">
        <v>9216</v>
      </c>
      <c r="I16" s="55">
        <f t="shared" si="1"/>
        <v>164975</v>
      </c>
      <c r="J16" s="108" t="s">
        <v>73</v>
      </c>
    </row>
    <row r="17" spans="1:12" s="53" customFormat="1" ht="23.25" customHeight="1" thickBot="1">
      <c r="A17" s="66" t="s">
        <v>374</v>
      </c>
      <c r="B17" s="51">
        <v>35171</v>
      </c>
      <c r="C17" s="51">
        <v>457</v>
      </c>
      <c r="D17" s="51">
        <v>510</v>
      </c>
      <c r="E17" s="52">
        <f t="shared" si="0"/>
        <v>36138</v>
      </c>
      <c r="F17" s="51">
        <v>52429</v>
      </c>
      <c r="G17" s="51">
        <v>1194</v>
      </c>
      <c r="H17" s="51">
        <v>307</v>
      </c>
      <c r="I17" s="52">
        <f t="shared" si="1"/>
        <v>53930</v>
      </c>
      <c r="J17" s="127" t="s">
        <v>215</v>
      </c>
    </row>
    <row r="18" spans="1:12" s="53" customFormat="1" ht="38.25" thickBot="1">
      <c r="A18" s="67" t="s">
        <v>375</v>
      </c>
      <c r="B18" s="54">
        <v>6085</v>
      </c>
      <c r="C18" s="54">
        <v>21</v>
      </c>
      <c r="D18" s="54">
        <v>1103</v>
      </c>
      <c r="E18" s="55">
        <f t="shared" si="0"/>
        <v>7209</v>
      </c>
      <c r="F18" s="54">
        <v>9569</v>
      </c>
      <c r="G18" s="54">
        <v>39</v>
      </c>
      <c r="H18" s="54">
        <v>289</v>
      </c>
      <c r="I18" s="55">
        <f t="shared" si="1"/>
        <v>9897</v>
      </c>
      <c r="J18" s="108" t="s">
        <v>216</v>
      </c>
    </row>
    <row r="19" spans="1:12" s="53" customFormat="1" ht="23.25" customHeight="1" thickBot="1">
      <c r="A19" s="66" t="s">
        <v>384</v>
      </c>
      <c r="B19" s="51">
        <v>15447</v>
      </c>
      <c r="C19" s="51">
        <v>81</v>
      </c>
      <c r="D19" s="51">
        <v>2718</v>
      </c>
      <c r="E19" s="52">
        <f t="shared" si="0"/>
        <v>18246</v>
      </c>
      <c r="F19" s="51">
        <v>22803</v>
      </c>
      <c r="G19" s="51">
        <v>166</v>
      </c>
      <c r="H19" s="51">
        <v>779</v>
      </c>
      <c r="I19" s="52">
        <f t="shared" si="1"/>
        <v>23748</v>
      </c>
      <c r="J19" s="127" t="s">
        <v>217</v>
      </c>
    </row>
    <row r="20" spans="1:12" s="53" customFormat="1" ht="23.25" customHeight="1" thickBot="1">
      <c r="A20" s="67" t="s">
        <v>95</v>
      </c>
      <c r="B20" s="54">
        <v>6136</v>
      </c>
      <c r="C20" s="54">
        <v>78</v>
      </c>
      <c r="D20" s="54">
        <v>245</v>
      </c>
      <c r="E20" s="55">
        <f t="shared" si="0"/>
        <v>6459</v>
      </c>
      <c r="F20" s="54">
        <v>11468</v>
      </c>
      <c r="G20" s="54">
        <v>159</v>
      </c>
      <c r="H20" s="54">
        <v>377</v>
      </c>
      <c r="I20" s="55">
        <f t="shared" si="1"/>
        <v>12004</v>
      </c>
      <c r="J20" s="108" t="s">
        <v>218</v>
      </c>
    </row>
    <row r="21" spans="1:12" s="53" customFormat="1" ht="23.25" customHeight="1">
      <c r="A21" s="68" t="s">
        <v>79</v>
      </c>
      <c r="B21" s="56">
        <v>3665</v>
      </c>
      <c r="C21" s="56">
        <v>54</v>
      </c>
      <c r="D21" s="56">
        <v>0</v>
      </c>
      <c r="E21" s="57">
        <f t="shared" si="0"/>
        <v>3719</v>
      </c>
      <c r="F21" s="56">
        <v>6454</v>
      </c>
      <c r="G21" s="56">
        <v>200</v>
      </c>
      <c r="H21" s="56">
        <v>0</v>
      </c>
      <c r="I21" s="57">
        <f t="shared" si="1"/>
        <v>6654</v>
      </c>
      <c r="J21" s="128" t="s">
        <v>74</v>
      </c>
    </row>
    <row r="22" spans="1:12" s="53" customFormat="1" ht="23.25" customHeight="1">
      <c r="A22" s="69" t="s">
        <v>11</v>
      </c>
      <c r="B22" s="58">
        <f t="shared" ref="B22:I22" si="2">SUM(B11:B21)</f>
        <v>993255</v>
      </c>
      <c r="C22" s="58">
        <f t="shared" si="2"/>
        <v>211526</v>
      </c>
      <c r="D22" s="58">
        <f t="shared" si="2"/>
        <v>51306</v>
      </c>
      <c r="E22" s="58">
        <f t="shared" si="2"/>
        <v>1256087</v>
      </c>
      <c r="F22" s="58">
        <f>SUM(F11:F21)</f>
        <v>1396692</v>
      </c>
      <c r="G22" s="58">
        <f>SUM(G11:G21)</f>
        <v>367110</v>
      </c>
      <c r="H22" s="58">
        <f>SUM(H11:H21)</f>
        <v>28785</v>
      </c>
      <c r="I22" s="58">
        <f t="shared" si="2"/>
        <v>1792587</v>
      </c>
      <c r="J22" s="129" t="s">
        <v>12</v>
      </c>
      <c r="L22" s="53" t="s">
        <v>406</v>
      </c>
    </row>
    <row r="23" spans="1:12" ht="27" customHeight="1">
      <c r="A23" s="644"/>
      <c r="B23" s="644"/>
      <c r="C23" s="644"/>
      <c r="D23" s="644"/>
      <c r="E23" s="644"/>
      <c r="F23" s="71"/>
      <c r="G23" s="646"/>
      <c r="H23" s="646"/>
      <c r="I23" s="646"/>
      <c r="J23" s="646"/>
    </row>
    <row r="24" spans="1:12" ht="21.75">
      <c r="A24" s="627" t="s">
        <v>451</v>
      </c>
      <c r="B24" s="627"/>
      <c r="C24" s="627"/>
      <c r="D24" s="627"/>
      <c r="E24" s="627"/>
      <c r="F24" s="627"/>
      <c r="G24" s="627"/>
      <c r="H24" s="627"/>
      <c r="I24" s="627"/>
      <c r="J24" s="627"/>
    </row>
    <row r="25" spans="1:12" ht="21.75">
      <c r="A25" s="627" t="s">
        <v>505</v>
      </c>
      <c r="B25" s="627"/>
      <c r="C25" s="627"/>
      <c r="D25" s="627"/>
      <c r="E25" s="627"/>
      <c r="F25" s="627"/>
      <c r="G25" s="627"/>
      <c r="H25" s="627"/>
      <c r="I25" s="627"/>
      <c r="J25" s="627"/>
    </row>
    <row r="26" spans="1:12" ht="15">
      <c r="A26" s="628" t="s">
        <v>452</v>
      </c>
      <c r="B26" s="628"/>
      <c r="C26" s="628"/>
      <c r="D26" s="628"/>
      <c r="E26" s="628"/>
      <c r="F26" s="628"/>
      <c r="G26" s="628"/>
      <c r="H26" s="628"/>
      <c r="I26" s="628"/>
      <c r="J26" s="628"/>
    </row>
    <row r="27" spans="1:12" ht="15">
      <c r="A27" s="628" t="s">
        <v>500</v>
      </c>
      <c r="B27" s="628"/>
      <c r="C27" s="628"/>
      <c r="D27" s="628"/>
      <c r="E27" s="628"/>
      <c r="F27" s="628"/>
      <c r="G27" s="628"/>
      <c r="H27" s="628"/>
      <c r="I27" s="628"/>
      <c r="J27" s="628"/>
    </row>
    <row r="28" spans="1:12" ht="24.95" customHeight="1">
      <c r="A28" s="71"/>
      <c r="B28" s="71"/>
      <c r="C28" s="71"/>
      <c r="D28" s="71"/>
      <c r="E28" s="71"/>
      <c r="F28" s="71"/>
      <c r="G28" s="71"/>
      <c r="H28" s="71"/>
      <c r="I28" s="71"/>
      <c r="J28" s="71"/>
    </row>
    <row r="29" spans="1:12" ht="24.95" customHeight="1">
      <c r="A29" s="71"/>
      <c r="B29" s="71"/>
      <c r="C29" s="71"/>
      <c r="D29" s="71"/>
      <c r="E29" s="71"/>
      <c r="F29" s="71"/>
      <c r="G29" s="71"/>
      <c r="H29" s="71"/>
      <c r="I29" s="71"/>
      <c r="J29" s="71"/>
    </row>
    <row r="30" spans="1:12" ht="24.95" customHeight="1">
      <c r="A30" s="71"/>
      <c r="B30" s="71"/>
      <c r="C30" s="71"/>
      <c r="D30" s="71"/>
      <c r="E30" s="71"/>
      <c r="F30" s="71"/>
      <c r="G30" s="71"/>
      <c r="H30" s="71"/>
      <c r="I30" s="71"/>
      <c r="J30" s="71"/>
    </row>
    <row r="31" spans="1:12" ht="24.95" customHeight="1">
      <c r="A31" s="71"/>
      <c r="B31" s="71"/>
      <c r="C31" s="71"/>
      <c r="D31" s="71"/>
      <c r="E31" s="71"/>
      <c r="F31" s="71"/>
      <c r="G31" s="71"/>
      <c r="H31" s="71"/>
      <c r="I31" s="71"/>
      <c r="J31" s="71"/>
    </row>
    <row r="32" spans="1:12" ht="24.95" customHeight="1">
      <c r="A32" s="71"/>
      <c r="B32" s="71"/>
      <c r="C32" s="71"/>
      <c r="D32" s="71"/>
      <c r="E32" s="71"/>
      <c r="F32" s="71"/>
      <c r="G32" s="71"/>
      <c r="H32" s="71"/>
      <c r="I32" s="71"/>
      <c r="J32" s="71"/>
    </row>
    <row r="33" spans="1:10" ht="24.95" customHeight="1">
      <c r="A33" s="71"/>
      <c r="B33" s="71"/>
      <c r="C33" s="71"/>
      <c r="D33" s="71"/>
      <c r="E33" s="71"/>
      <c r="F33" s="71"/>
      <c r="G33" s="71"/>
      <c r="H33" s="71"/>
      <c r="I33" s="71"/>
      <c r="J33" s="71"/>
    </row>
    <row r="34" spans="1:10" ht="24.95" customHeight="1">
      <c r="A34" s="71"/>
      <c r="B34" s="71"/>
      <c r="C34" s="71"/>
      <c r="D34" s="71"/>
      <c r="E34" s="71"/>
      <c r="F34" s="71"/>
      <c r="G34" s="71"/>
      <c r="H34" s="71"/>
      <c r="I34" s="71"/>
      <c r="J34" s="71"/>
    </row>
    <row r="35" spans="1:10" ht="24.95" customHeight="1">
      <c r="A35" s="71"/>
      <c r="B35" s="71"/>
      <c r="C35" s="71"/>
      <c r="D35" s="71"/>
      <c r="E35" s="71"/>
      <c r="F35" s="71"/>
      <c r="G35" s="71"/>
      <c r="H35" s="71"/>
      <c r="I35" s="71"/>
      <c r="J35" s="71"/>
    </row>
    <row r="36" spans="1:10" ht="24.95" customHeight="1">
      <c r="A36" s="71"/>
      <c r="B36" s="71"/>
      <c r="C36" s="71"/>
      <c r="D36" s="71"/>
      <c r="E36" s="71"/>
      <c r="F36" s="71"/>
      <c r="G36" s="71"/>
      <c r="H36" s="71"/>
      <c r="I36" s="71"/>
      <c r="J36" s="71"/>
    </row>
    <row r="37" spans="1:10" ht="24.95" customHeight="1">
      <c r="A37" s="71"/>
      <c r="B37" s="71"/>
      <c r="C37" s="71"/>
      <c r="D37" s="71"/>
      <c r="E37" s="71"/>
      <c r="F37" s="71"/>
      <c r="G37" s="71"/>
      <c r="H37" s="71"/>
      <c r="I37" s="71"/>
      <c r="J37" s="71"/>
    </row>
    <row r="38" spans="1:10" ht="18" customHeight="1">
      <c r="A38" s="71"/>
      <c r="B38" s="71"/>
      <c r="C38" s="71"/>
      <c r="D38" s="71"/>
      <c r="E38" s="71"/>
      <c r="F38" s="71"/>
      <c r="G38" s="71"/>
      <c r="H38" s="71"/>
      <c r="I38" s="71"/>
      <c r="J38" s="71"/>
    </row>
    <row r="39" spans="1:10" ht="29.25" customHeight="1">
      <c r="A39" s="71"/>
      <c r="B39" s="71"/>
      <c r="C39" s="71"/>
      <c r="D39" s="71"/>
      <c r="E39" s="71"/>
      <c r="F39" s="71"/>
      <c r="G39" s="71"/>
      <c r="H39" s="71"/>
      <c r="I39" s="71"/>
      <c r="J39" s="71"/>
    </row>
    <row r="40" spans="1:10" ht="24.95" customHeight="1">
      <c r="A40" s="71"/>
      <c r="B40" s="71"/>
      <c r="C40" s="71"/>
      <c r="D40" s="71"/>
      <c r="E40" s="71"/>
      <c r="F40" s="71"/>
      <c r="G40" s="71"/>
      <c r="H40" s="71"/>
      <c r="I40" s="71"/>
      <c r="J40" s="71"/>
    </row>
    <row r="41" spans="1:10" ht="24.95" customHeight="1">
      <c r="A41" s="71"/>
      <c r="B41" s="71"/>
      <c r="C41" s="71"/>
      <c r="D41" s="71"/>
      <c r="E41" s="71"/>
      <c r="F41" s="71"/>
      <c r="G41" s="71"/>
      <c r="H41" s="71"/>
      <c r="I41" s="71"/>
      <c r="J41" s="71"/>
    </row>
    <row r="42" spans="1:10" ht="24.95" customHeight="1">
      <c r="A42" s="71"/>
      <c r="B42" s="71"/>
      <c r="C42" s="71"/>
      <c r="D42" s="71"/>
      <c r="E42" s="71"/>
      <c r="F42" s="71"/>
      <c r="G42" s="71"/>
      <c r="H42" s="71"/>
      <c r="I42" s="71"/>
      <c r="J42" s="71"/>
    </row>
    <row r="43" spans="1:10" ht="24.95" customHeight="1">
      <c r="A43" s="71"/>
      <c r="B43" s="71"/>
      <c r="C43" s="71"/>
      <c r="D43" s="71"/>
      <c r="E43" s="71"/>
      <c r="F43" s="71"/>
      <c r="G43" s="71"/>
      <c r="H43" s="71"/>
      <c r="I43" s="71"/>
      <c r="J43" s="71"/>
    </row>
    <row r="44" spans="1:10" ht="24.95" customHeight="1">
      <c r="A44" s="645" t="s">
        <v>411</v>
      </c>
      <c r="B44" s="645"/>
      <c r="C44" s="645"/>
      <c r="D44" s="645"/>
      <c r="E44" s="645"/>
      <c r="F44" s="645"/>
      <c r="G44" s="645"/>
      <c r="H44" s="645"/>
      <c r="I44" s="645"/>
      <c r="J44" s="645"/>
    </row>
    <row r="47" spans="1:10" ht="24.95" customHeight="1">
      <c r="A47" s="59" t="s">
        <v>227</v>
      </c>
      <c r="F47" s="70">
        <f>I21</f>
        <v>6654</v>
      </c>
    </row>
    <row r="48" spans="1:10" ht="24.95" customHeight="1">
      <c r="A48" s="59" t="s">
        <v>230</v>
      </c>
      <c r="F48" s="70">
        <f>I20</f>
        <v>12004</v>
      </c>
    </row>
    <row r="49" spans="1:8" ht="24.95" customHeight="1">
      <c r="A49" s="59" t="s">
        <v>385</v>
      </c>
      <c r="F49" s="70">
        <f>I19</f>
        <v>23748</v>
      </c>
    </row>
    <row r="50" spans="1:8" ht="24.95" customHeight="1">
      <c r="A50" s="59" t="s">
        <v>229</v>
      </c>
      <c r="F50" s="70">
        <f>I18</f>
        <v>9897</v>
      </c>
    </row>
    <row r="51" spans="1:8" ht="24.95" customHeight="1">
      <c r="A51" s="59" t="s">
        <v>228</v>
      </c>
      <c r="F51" s="70">
        <f>I17</f>
        <v>53930</v>
      </c>
    </row>
    <row r="52" spans="1:8" ht="24.95" customHeight="1">
      <c r="A52" s="59" t="s">
        <v>108</v>
      </c>
      <c r="F52" s="70">
        <f>I16</f>
        <v>164975</v>
      </c>
    </row>
    <row r="53" spans="1:8" ht="24.95" customHeight="1">
      <c r="A53" s="59" t="s">
        <v>107</v>
      </c>
      <c r="F53" s="70">
        <f>I15</f>
        <v>45942</v>
      </c>
    </row>
    <row r="54" spans="1:8" ht="24.95" customHeight="1">
      <c r="A54" s="59" t="s">
        <v>106</v>
      </c>
      <c r="F54" s="70">
        <f>I14</f>
        <v>734662</v>
      </c>
    </row>
    <row r="55" spans="1:8" ht="24.95" customHeight="1">
      <c r="A55" s="59" t="s">
        <v>105</v>
      </c>
      <c r="F55" s="70">
        <f>I13</f>
        <v>259691</v>
      </c>
    </row>
    <row r="56" spans="1:8" ht="24.95" customHeight="1">
      <c r="A56" s="59" t="s">
        <v>104</v>
      </c>
      <c r="F56" s="70">
        <f>I12</f>
        <v>183581</v>
      </c>
    </row>
    <row r="57" spans="1:8" ht="24.95" customHeight="1">
      <c r="A57" s="59" t="s">
        <v>271</v>
      </c>
      <c r="F57" s="70">
        <f>I11</f>
        <v>297503</v>
      </c>
    </row>
    <row r="58" spans="1:8" ht="24.95" customHeight="1">
      <c r="F58" s="163">
        <f>SUM(F47:F57)</f>
        <v>1792587</v>
      </c>
      <c r="H58" s="70"/>
    </row>
    <row r="61" spans="1:8" ht="24.95" customHeight="1">
      <c r="F61" s="163"/>
      <c r="G61" s="70"/>
    </row>
  </sheetData>
  <sortState ref="N34:O44">
    <sortCondition ref="O34"/>
  </sortState>
  <mergeCells count="17">
    <mergeCell ref="A25:J25"/>
    <mergeCell ref="A26:J26"/>
    <mergeCell ref="A23:E23"/>
    <mergeCell ref="A27:J27"/>
    <mergeCell ref="A44:J44"/>
    <mergeCell ref="G23:J23"/>
    <mergeCell ref="A24:J24"/>
    <mergeCell ref="A3:J3"/>
    <mergeCell ref="A4:J4"/>
    <mergeCell ref="A5:J5"/>
    <mergeCell ref="A6:J6"/>
    <mergeCell ref="A8:A10"/>
    <mergeCell ref="J8:J10"/>
    <mergeCell ref="B8:E8"/>
    <mergeCell ref="F8:I8"/>
    <mergeCell ref="E9:E10"/>
    <mergeCell ref="I9:I10"/>
  </mergeCells>
  <printOptions horizontalCentered="1"/>
  <pageMargins left="0" right="0" top="0.47244094488188981" bottom="0" header="0" footer="0"/>
  <pageSetup paperSize="9" scale="94" orientation="landscape" r:id="rId1"/>
  <headerFooter>
    <oddFooter>&amp;C_&amp;P_</oddFooter>
  </headerFooter>
  <rowBreaks count="1" manualBreakCount="1">
    <brk id="22"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bulletin -Population Statistics -Second Quarter- 2022</EnglishTitle>
    <PublishingRollupImage xmlns="http://schemas.microsoft.com/sharepoint/v3" xsi:nil="true"/>
    <TaxCatchAll xmlns="b1657202-86a7-46c3-ba71-02bb0da5a392">
      <Value>679</Value>
      <Value>643</Value>
      <Value>640</Value>
      <Value>180</Value>
      <Value>179</Value>
      <Value>178</Value>
      <Value>696</Value>
    </TaxCatchAll>
    <DocType xmlns="b1657202-86a7-46c3-ba71-02bb0da5a392">
      <Value>Publication</Value>
    </DocType>
    <DocumentDescription xmlns="b1657202-86a7-46c3-ba71-02bb0da5a392">النشرة الربعية - للاحصاءات السكانية - الربع الثاني 2022</DocumentDescription>
    <DocPeriodicity xmlns="423524d6-f9d7-4b47-aadf-7b8f6888b7b0">Quarterly</DocPeriodicity>
    <DocumentDescription0 xmlns="423524d6-f9d7-4b47-aadf-7b8f6888b7b0">النشرة الربعية - للاحصاءات السكانية - الربع الثاني 2022</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Population</TermName>
          <TermId xmlns="http://schemas.microsoft.com/office/infopath/2007/PartnerControls">88f26da9-c006-4050-814d-777bc9f22886</TermId>
        </TermInfo>
        <TermInfo xmlns="http://schemas.microsoft.com/office/infopath/2007/PartnerControls">
          <TermName xmlns="http://schemas.microsoft.com/office/infopath/2007/PartnerControls">Social</TermName>
          <TermId xmlns="http://schemas.microsoft.com/office/infopath/2007/PartnerControls">b870f775-17cf-4583-94c8-030f022bd19d</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Doha</TermName>
          <TermId xmlns="http://schemas.microsoft.com/office/infopath/2007/PartnerControls">95bcfa1f-5c00-4b42-9a00-19cd0e84fcf0</TermId>
        </TermInfo>
      </Terms>
    </TaxKeywordTaxHTField>
    <Year xmlns="b1657202-86a7-46c3-ba71-02bb0da5a392">2022</Year>
    <PublishingStartDate xmlns="http://schemas.microsoft.com/sharepoint/v3">2022-08-27T21:00:00+00:00</PublishingStartDate>
    <Visible xmlns="b1657202-86a7-46c3-ba71-02bb0da5a392">true</Visible>
    <ArabicTitle xmlns="b1657202-86a7-46c3-ba71-02bb0da5a392">النشرة الربعية - للاحصاءات السكانية - الربع الثاني 2022</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EC7358-8D2C-48D1-9C9D-4C4F35E40A8F}">
  <ds:schemaRef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 ds:uri="http://schemas.microsoft.com/office/infopath/2007/PartnerControls"/>
    <ds:schemaRef ds:uri="423524d6-f9d7-4b47-aadf-7b8f6888b7b0"/>
    <ds:schemaRef ds:uri="http://purl.org/dc/elements/1.1/"/>
    <ds:schemaRef ds:uri="b1657202-86a7-46c3-ba71-02bb0da5a392"/>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06C26455-CA2F-4E30-B24E-919E4BE1CBDF}"/>
</file>

<file path=customXml/itemProps3.xml><?xml version="1.0" encoding="utf-8"?>
<ds:datastoreItem xmlns:ds="http://schemas.openxmlformats.org/officeDocument/2006/customXml" ds:itemID="{CB79FD8B-B6FA-4C01-845E-7587EF2861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53</vt:i4>
      </vt:variant>
    </vt:vector>
  </HeadingPairs>
  <TitlesOfParts>
    <vt:vector size="88" baseType="lpstr">
      <vt:lpstr>Cover</vt:lpstr>
      <vt:lpstr>تقديم </vt:lpstr>
      <vt:lpstr>نبذة </vt:lpstr>
      <vt:lpstr>محتويات الجداول</vt:lpstr>
      <vt:lpstr>محتويات الرسوم</vt:lpstr>
      <vt:lpstr>السكان</vt:lpstr>
      <vt:lpstr>1</vt:lpstr>
      <vt:lpstr>2</vt:lpstr>
      <vt:lpstr>3</vt:lpstr>
      <vt:lpstr>الزواج والطلاق</vt:lpstr>
      <vt:lpstr>4</vt:lpstr>
      <vt:lpstr>5</vt:lpstr>
      <vt:lpstr>6</vt:lpstr>
      <vt:lpstr>7 </vt:lpstr>
      <vt:lpstr>8</vt:lpstr>
      <vt:lpstr>9</vt:lpstr>
      <vt:lpstr>10</vt:lpstr>
      <vt:lpstr>11 </vt:lpstr>
      <vt:lpstr>12</vt:lpstr>
      <vt:lpstr>13</vt:lpstr>
      <vt:lpstr>14</vt:lpstr>
      <vt:lpstr>15</vt:lpstr>
      <vt:lpstr>16</vt:lpstr>
      <vt:lpstr>17</vt:lpstr>
      <vt:lpstr>18</vt:lpstr>
      <vt:lpstr>19</vt:lpstr>
      <vt:lpstr>المواليد والوفيات</vt:lpstr>
      <vt:lpstr>20</vt:lpstr>
      <vt:lpstr>21</vt:lpstr>
      <vt:lpstr>22</vt:lpstr>
      <vt:lpstr>23</vt:lpstr>
      <vt:lpstr>24</vt:lpstr>
      <vt:lpstr>25</vt:lpstr>
      <vt:lpstr>26</vt:lpstr>
      <vt:lpstr>Cover Back</vt:lpstr>
      <vt:lpstr>'1'!Print_Area</vt:lpstr>
      <vt:lpstr>'10'!Print_Area</vt:lpstr>
      <vt:lpstr>'11 '!Print_Area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'3'!Print_Area</vt:lpstr>
      <vt:lpstr>'4'!Print_Area</vt:lpstr>
      <vt:lpstr>'5'!Print_Area</vt:lpstr>
      <vt:lpstr>'6'!Print_Area</vt:lpstr>
      <vt:lpstr>'7 '!Print_Area</vt:lpstr>
      <vt:lpstr>'8'!Print_Area</vt:lpstr>
      <vt:lpstr>'9'!Print_Area</vt:lpstr>
      <vt:lpstr>Cover!Print_Area</vt:lpstr>
      <vt:lpstr>'Cover Back'!Print_Area</vt:lpstr>
      <vt:lpstr>'الزواج والطلاق'!Print_Area</vt:lpstr>
      <vt:lpstr>السكان!Print_Area</vt:lpstr>
      <vt:lpstr>'المواليد والوفيات'!Print_Area</vt:lpstr>
      <vt:lpstr>'تقديم '!Print_Area</vt:lpstr>
      <vt:lpstr>'محتويات الجداول'!Print_Area</vt:lpstr>
      <vt:lpstr>'محتويات الرسوم'!Print_Area</vt:lpstr>
      <vt:lpstr>'نبذة '!Print_Area</vt:lpstr>
      <vt:lpstr>'1'!Print_Titles</vt:lpstr>
      <vt:lpstr>'11 '!Print_Titles</vt:lpstr>
      <vt:lpstr>'13'!Print_Titles</vt:lpstr>
      <vt:lpstr>'14'!Print_Titles</vt:lpstr>
      <vt:lpstr>'15'!Print_Titles</vt:lpstr>
      <vt:lpstr>'16'!Print_Titles</vt:lpstr>
      <vt:lpstr>'17'!Print_Titles</vt:lpstr>
      <vt:lpstr>'19'!Print_Titles</vt:lpstr>
      <vt:lpstr>'2'!Print_Titles</vt:lpstr>
      <vt:lpstr>'20'!Print_Titles</vt:lpstr>
      <vt:lpstr>'21'!Print_Titles</vt:lpstr>
      <vt:lpstr>'22'!Print_Titles</vt:lpstr>
      <vt:lpstr>'23'!Print_Titles</vt:lpstr>
      <vt:lpstr>'3'!Print_Titles</vt:lpstr>
      <vt:lpstr>'8'!Print_Titles</vt:lpstr>
      <vt:lpstr>'9'!Print_Titles</vt:lpstr>
      <vt:lpstr>'محتويات الجداول'!Print_Titles</vt:lpstr>
      <vt:lpstr>'محتويات الرسوم'!Print_Titles</vt:lpstr>
    </vt:vector>
  </TitlesOfParts>
  <Company>GSDP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bulletin -Population Statistics -Second Quarter- 2022</dc:title>
  <dc:creator>Administrator</dc:creator>
  <cp:keywords>Qatar; Population; Social; Doha; Planning and Statistics Authority; Statistics; PSA</cp:keywords>
  <cp:lastModifiedBy>Amjad Ahmed Abdelwahab</cp:lastModifiedBy>
  <cp:lastPrinted>2022-08-22T07:57:26Z</cp:lastPrinted>
  <dcterms:created xsi:type="dcterms:W3CDTF">2016-04-25T08:21:46Z</dcterms:created>
  <dcterms:modified xsi:type="dcterms:W3CDTF">2022-08-25T09:22:59Z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640;#Statistics|43e67556-4a22-4c31-b67a-99a39b12edc5;#643;#PSA|0e57c6e0-7d64-49c5-8339-fa33dddca9a5;#178;#Planning and Statistics Authority|e65649f4-24d1-441c-884c-448bd6b7a8f9;#679;#Population|88f26da9-c006-4050-814d-777bc9f22886;#696;#Social|b870f775-17cf-4583-94c8-030f022bd19d;#179;#Qatar|f05dbc2b-1feb-4985-afc3-58e9ce18885a;#180;#Doha|95bcfa1f-5c00-4b42-9a00-19cd0e84fcf0</vt:lpwstr>
  </property>
  <property fmtid="{D5CDD505-2E9C-101B-9397-08002B2CF9AE}" pid="4" name="CategoryDescription">
    <vt:lpwstr>Quarterly bulletin -Population Statistics -Second Quarter- 2022</vt:lpwstr>
  </property>
</Properties>
</file>